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 activeTab="1"/>
  </bookViews>
  <sheets>
    <sheet name="POA 2023 DGE" sheetId="1" r:id="rId1"/>
    <sheet name="INFOTEP-2023" sheetId="2" r:id="rId2"/>
  </sheets>
  <definedNames>
    <definedName name="_xlnm.Print_Area" localSheetId="0">'POA 2023 DGE'!$A$1:$Q$114</definedName>
  </definedNames>
  <calcPr calcId="162913"/>
</workbook>
</file>

<file path=xl/calcChain.xml><?xml version="1.0" encoding="utf-8"?>
<calcChain xmlns="http://schemas.openxmlformats.org/spreadsheetml/2006/main">
  <c r="P43" i="1" l="1"/>
  <c r="P137" i="1"/>
  <c r="P144" i="1"/>
  <c r="P209" i="1"/>
  <c r="P206" i="1"/>
  <c r="P196" i="1"/>
  <c r="P191" i="1"/>
  <c r="P187" i="1"/>
  <c r="P184" i="1"/>
  <c r="P182" i="1"/>
  <c r="P178" i="1"/>
  <c r="P163" i="1"/>
  <c r="P167" i="1"/>
  <c r="P139" i="1"/>
  <c r="P199" i="1" l="1"/>
  <c r="P158" i="1"/>
  <c r="P157" i="1"/>
  <c r="P152" i="1"/>
  <c r="P156" i="1" l="1"/>
  <c r="P146" i="1" s="1"/>
  <c r="P138" i="1" s="1"/>
  <c r="P95" i="1"/>
  <c r="P93" i="1" s="1"/>
  <c r="P90" i="1"/>
  <c r="P89" i="1" s="1"/>
  <c r="P87" i="1"/>
  <c r="P86" i="1"/>
  <c r="P83" i="1"/>
  <c r="P80" i="1"/>
  <c r="P79" i="1"/>
  <c r="P77" i="1"/>
  <c r="P74" i="1"/>
  <c r="P72" i="1"/>
  <c r="P98" i="1"/>
  <c r="Q96" i="1" s="1"/>
  <c r="P97" i="1"/>
  <c r="P99" i="1"/>
  <c r="P100" i="1"/>
  <c r="P101" i="1"/>
  <c r="P104" i="1"/>
  <c r="P102" i="1" s="1"/>
  <c r="P15" i="1"/>
  <c r="P17" i="1"/>
  <c r="P26" i="1"/>
  <c r="P44" i="1"/>
  <c r="P50" i="1"/>
  <c r="P58" i="1"/>
  <c r="P123" i="1"/>
  <c r="P126" i="1"/>
  <c r="P127" i="1"/>
  <c r="P128" i="1"/>
  <c r="P183" i="1"/>
  <c r="P169" i="1" s="1"/>
  <c r="J42" i="1"/>
  <c r="K42" i="1"/>
  <c r="L42" i="1"/>
  <c r="M42" i="1"/>
  <c r="N42" i="1"/>
  <c r="O42" i="1"/>
  <c r="P210" i="1" l="1"/>
  <c r="P82" i="1"/>
  <c r="P78" i="1"/>
  <c r="P69" i="1"/>
  <c r="P125" i="1"/>
  <c r="P111" i="1" s="1"/>
  <c r="P96" i="1"/>
  <c r="P136" i="1" l="1"/>
</calcChain>
</file>

<file path=xl/comments1.xml><?xml version="1.0" encoding="utf-8"?>
<comments xmlns="http://schemas.openxmlformats.org/spreadsheetml/2006/main">
  <authors>
    <author>Emiliano Burgos - Planifiacion</author>
  </authors>
  <commentList>
    <comment ref="P114" authorId="0" shapeId="0">
      <text>
        <r>
          <rPr>
            <b/>
            <sz val="9"/>
            <color indexed="81"/>
            <rFont val="Tahoma"/>
            <family val="2"/>
          </rPr>
          <t>Emiliano Burgos - Planifiacion:</t>
        </r>
        <r>
          <rPr>
            <sz val="9"/>
            <color indexed="81"/>
            <rFont val="Tahoma"/>
            <family val="2"/>
          </rPr>
          <t xml:space="preserve">
Cta.:2.2.8.7.04 - Servicios de Capacitación, Ver Libro, Pres, 2020.</t>
        </r>
      </text>
    </comment>
  </commentList>
</comments>
</file>

<file path=xl/sharedStrings.xml><?xml version="1.0" encoding="utf-8"?>
<sst xmlns="http://schemas.openxmlformats.org/spreadsheetml/2006/main" count="499" uniqueCount="411">
  <si>
    <t>INDICADORES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</si>
  <si>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</si>
  <si>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</si>
  <si>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</si>
  <si>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</si>
  <si>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</si>
  <si>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</si>
  <si>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</si>
  <si>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</si>
  <si>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</si>
  <si>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</si>
  <si>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</si>
  <si>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</si>
  <si>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METAS</t>
  </si>
  <si>
    <t>Area Estrategica: Fomento de Empleo Digno</t>
  </si>
  <si>
    <t>Ministerio de Trabajo</t>
  </si>
  <si>
    <t>1er Trimestre</t>
  </si>
  <si>
    <t>2do Trimestre</t>
  </si>
  <si>
    <t>3er Trimestre</t>
  </si>
  <si>
    <t>4to Trimestre</t>
  </si>
  <si>
    <t>Presupuesto RD$</t>
  </si>
  <si>
    <t>F-100</t>
  </si>
  <si>
    <t>Responsable</t>
  </si>
  <si>
    <t>2.1.1.1.01 - SUELDOS FIJOS</t>
  </si>
  <si>
    <t>2.1.2.2.05 - COMPENSACION POR SERVICIOS DE SEGURIDAD</t>
  </si>
  <si>
    <t>2.1.5.1.01 - CONTRIBUCIONES AL SEGURO DE SALUD</t>
  </si>
  <si>
    <t>2.1.5.2.01 - CONTRIBUCIONES AL SEGURO DE PENSIONES</t>
  </si>
  <si>
    <t>2.1.5.3.01 - CONTRIBUCIONES AL SEGURO DE RIESGO LABORAL</t>
  </si>
  <si>
    <t>Resultados/Productos/Actividades</t>
  </si>
  <si>
    <t>No. Políticas territoriales y sectoriales de empleo consensuados</t>
  </si>
  <si>
    <t>No. Estrategias basadas en recomendaciones CNE elaboradas</t>
  </si>
  <si>
    <t>No. De  Estudios del  Mercado Laboral realizado</t>
  </si>
  <si>
    <t>Escuela Taller Adecuada</t>
  </si>
  <si>
    <t xml:space="preserve">No. de ferias artesanales  realizadas </t>
  </si>
  <si>
    <t>Equipos, software y materiales de redes adquiridos</t>
  </si>
  <si>
    <t>DGE/CAPACITACIÓN/SENAE/OMLAD/AECID/UE</t>
  </si>
  <si>
    <t>DGE/SENAE</t>
  </si>
  <si>
    <t>R.1. Aumentada la inserción laboral inclusiva en el sector formal bajo la coordinación y liderazgo del MT.</t>
  </si>
  <si>
    <r>
      <t xml:space="preserve">Objetivo Estratégico 1: </t>
    </r>
    <r>
      <rPr>
        <sz val="12"/>
        <color theme="1"/>
        <rFont val="Century Gothic"/>
        <family val="2"/>
      </rPr>
      <t>Impulsar la política nacional de empleo como centro de las políticas públicas en consenso con los actores socio-laborales.</t>
    </r>
  </si>
  <si>
    <r>
      <t>Objetivo Estratégico 2:</t>
    </r>
    <r>
      <rPr>
        <sz val="12"/>
        <color theme="1"/>
        <rFont val="Century Gothic"/>
        <family val="2"/>
      </rPr>
      <t xml:space="preserve"> Facilitar la inserción laboral a través de la promoción de los servicios públicos de empleo integrados.</t>
    </r>
  </si>
  <si>
    <t>DGE/OMLAD</t>
  </si>
  <si>
    <t>Personas insertadas en empleos temporales (mujeres, hombres y personas con discapacidad)</t>
  </si>
  <si>
    <t>274 supervisiones de visitas (3 empresas x día)</t>
  </si>
  <si>
    <t>No. Mobiliarios adquiridos</t>
  </si>
  <si>
    <t>No. De Oficinas adecuadas</t>
  </si>
  <si>
    <t>DGE/CAPACITACIÓN/SENAE/OMLAD</t>
  </si>
  <si>
    <t>DGE/SENAE/DCPCEE</t>
  </si>
  <si>
    <t xml:space="preserve">DCPCEE/ Escuela Taller
</t>
  </si>
  <si>
    <t>R.2. Mejorada la empleabilidad de la oferta de trabajo adecuada a la demanda de trabajo en coordinación con el INFOTEP</t>
  </si>
  <si>
    <t>Resultados Esperados</t>
  </si>
  <si>
    <t>1. Comisión Nacional de Empleo  reactivada y funcionando.</t>
  </si>
  <si>
    <t>2. Plan Nacional de Empleo implementado en consenso con los actores socio-laborales</t>
  </si>
  <si>
    <t>2 Reuniones</t>
  </si>
  <si>
    <t>1Comité</t>
  </si>
  <si>
    <t>1.1. Realizar reuniones de presentación de lineamientos de políticas públicas de empleo.</t>
  </si>
  <si>
    <t>5 Reuniones</t>
  </si>
  <si>
    <t>2.2. Realizar reuniones interinstitucionales de seguimiento a la ejecución del Plan</t>
  </si>
  <si>
    <t>No.de jornadas realizadas en año n</t>
  </si>
  <si>
    <t>3 Jornadas</t>
  </si>
  <si>
    <t xml:space="preserve">2.4. Conformar  mesas Regionales de empleo </t>
  </si>
  <si>
    <t>No. de Mesas conformadas en año n</t>
  </si>
  <si>
    <t>10 Mesas</t>
  </si>
  <si>
    <t>5 Acciones</t>
  </si>
  <si>
    <t>2.5. Coordinar acciones priorizadas del PNE  entre el Comité interinstitucional y mesas regionales</t>
  </si>
  <si>
    <t>2.6.  Firmar Acuerdos interinstitucionales del fomento del empleo digno</t>
  </si>
  <si>
    <t>2 Acuerdos</t>
  </si>
  <si>
    <t>3. Informaciones del mercado laboral integradas bajo rectoría del MT</t>
  </si>
  <si>
    <t>4. Actores sociolaborales disponen de investigaciones del Mercado Laboral con prospección del empleo</t>
  </si>
  <si>
    <t>No. de buscadores de empleo atendidos en año n</t>
  </si>
  <si>
    <t>5. Demandantes de empleo con intermediación de empleo moderna, integrada y de proximidad al ciudadano</t>
  </si>
  <si>
    <t>5.1. Servicio Nacional de Empleo Promovido</t>
  </si>
  <si>
    <t>No. de jornadas de empleo realizadas en año n</t>
  </si>
  <si>
    <t>No. de ferias realizadas en año n</t>
  </si>
  <si>
    <t>No. de materiales impresos en año n</t>
  </si>
  <si>
    <t>5.1.2. Realizar  ferias de empleo a nivel nacional</t>
  </si>
  <si>
    <t>No. de visitas realizadas en año n</t>
  </si>
  <si>
    <t>5.1.5.   Realizar Visitas a los centros de apoyo a la discapacidad, en promoción del Servicio Nacional de Empleo</t>
  </si>
  <si>
    <t>No. de operativos realizados en año n</t>
  </si>
  <si>
    <t>5.2. Servicio de Orientación Ocupacional ofrecido a nivel nacional en INFOTEP, centros educativos y politécnicos.</t>
  </si>
  <si>
    <t>No. de buscadores de empleo orientados en año n</t>
  </si>
  <si>
    <t>Bolsa Electrónica Empleo actualizada en año n</t>
  </si>
  <si>
    <t>No. de encuentros realizados en año n</t>
  </si>
  <si>
    <t>No. de membresías firmadas en año n</t>
  </si>
  <si>
    <t xml:space="preserve">5.6. Articular estrategia con Agencias Privadas de Empleo con el SENAE </t>
  </si>
  <si>
    <t>5.6.1. Realizar levantamiento de las Agencias de Empleo en el mercado laboral.</t>
  </si>
  <si>
    <t>5.6.2. Elaborar  diseño conceptual del Sistema Nacional de Regulación de Agencias de Empleo</t>
  </si>
  <si>
    <t>Sistema socializado en año n</t>
  </si>
  <si>
    <t>Sistema desarrollado en año n</t>
  </si>
  <si>
    <t>Diseño conceptual elaborado en año n</t>
  </si>
  <si>
    <t>2.3.Realizar  Jornadas informativas del PNE, con actores territoriales</t>
  </si>
  <si>
    <t>No. Acciones coordinadas en las mesas de trabajo, en año n.</t>
  </si>
  <si>
    <t>5.1.3. Solicitar la impresión  de materiales promocionales de empleo.</t>
  </si>
  <si>
    <t>5. 1.4. Realizar operativos del SENAE en las provincias</t>
  </si>
  <si>
    <t>5.5. Integrar al SENAE a las asociaciones a fines.</t>
  </si>
  <si>
    <t>No. de  agecias identificadas en Levantamientos realizado, en año n</t>
  </si>
  <si>
    <t>5.6.3. Desarrollar el Sistema Nacional de Regulación de Agencias de Empleo</t>
  </si>
  <si>
    <t>Actos realizados</t>
  </si>
  <si>
    <t>No. de estudiantes insertados en año n.</t>
  </si>
  <si>
    <t xml:space="preserve">No. de manuales elaborados, en año n  </t>
  </si>
  <si>
    <t>No. de impresoras adquiridas, en año n</t>
  </si>
  <si>
    <t>No. de equipos informáticos adquiridos, en año n</t>
  </si>
  <si>
    <t>No. de proyectores adquiridos, en año n</t>
  </si>
  <si>
    <t>No. de teléfonos intalados en las oficinas, en año n</t>
  </si>
  <si>
    <t>No. de mobiliarios adquiridos, en año n</t>
  </si>
  <si>
    <t>No. de equipos eléctricos adquiridos, en año n</t>
  </si>
  <si>
    <t>No. de equipos de transporte adquiridos, en año n</t>
  </si>
  <si>
    <t>No. de reuniones realizadas, en año n</t>
  </si>
  <si>
    <t>No.  de acciones realizadas, en añon n</t>
  </si>
  <si>
    <t>No. de acuerdos firmados, en año n</t>
  </si>
  <si>
    <t>No. de convenios firmados operando efectivamente, en año n.</t>
  </si>
  <si>
    <t>No. de instituciones del mercado laboral compartiendo información socio-laboral a travès del Sistema Integrado de Información Laboral (SIIL)</t>
  </si>
  <si>
    <t>No. de encuentros realizados,en año n</t>
  </si>
  <si>
    <t>No. de Informes elaborados, en año n</t>
  </si>
  <si>
    <t>No. de estudios realizados,en año n</t>
  </si>
  <si>
    <t>No. de panoramas laboral elaborado, en año n</t>
  </si>
  <si>
    <t>No. de actividades realizadas,en año n</t>
  </si>
  <si>
    <t>No. de ejemplares publicados, en año n</t>
  </si>
  <si>
    <t>No. de visitas de inspecciones realizadas, en año n</t>
  </si>
  <si>
    <t>No. de agencias afiliadas, en año n</t>
  </si>
  <si>
    <t>No. de estudiantes matriculados, en año n</t>
  </si>
  <si>
    <t>No. de empresas supervisadas, en año n</t>
  </si>
  <si>
    <t>No. de estudiantes formados en oficios especializados, en año n</t>
  </si>
  <si>
    <t>Materiales</t>
  </si>
  <si>
    <t>No. de perfiles identificados en bases de datos procesadas, en año n</t>
  </si>
  <si>
    <t xml:space="preserve">No. de personas capacitadas en diferentes formaciones, en año n </t>
  </si>
  <si>
    <t>No. de estudiantes graduados, en año n</t>
  </si>
  <si>
    <t>No. de Personas contratadas, en año n</t>
  </si>
  <si>
    <t>Fondo 2097</t>
  </si>
  <si>
    <t>Total Gastos en Sueldos Fijos.</t>
  </si>
  <si>
    <t>Total Gasto Corrientes</t>
  </si>
  <si>
    <t>PROGRAMA O12- AUMENTO DEL EMPLEO</t>
  </si>
  <si>
    <t>ACTIVIDAD OOO1: Modalidad de entrenamiento para la Inserción Laboral implementado.</t>
  </si>
  <si>
    <t>ACTIVIDAD OOO3: Formación Ocupacional Especializadas.</t>
  </si>
  <si>
    <t>ACTIVIDAD OOO2: Modalidad de Desarrollo de Competencias Basicas (DCB),cAPACITACIóN Tecnico Vocacional  (CTV) y pasantia laboral implementado.</t>
  </si>
  <si>
    <t>2.1.1.2.08 - SUELDOS PERSONAL TEMPORERO</t>
  </si>
  <si>
    <t>PRODUCTO O15-Demandantes de Empleos con Programas de Empleos temporales puesto en marcha, (Codigo SIGEF 7803)</t>
  </si>
  <si>
    <t>PRODUCTO O14- Demandantes de Empleo con programa de empleabilidad implementado (Codigo SIGEF 7802)</t>
  </si>
  <si>
    <t>ACTIVIDAD OOO1: Capacitacion y ubicación en puesto de trabajo Temporales</t>
  </si>
  <si>
    <t>ACTIVIDAD OOO1: Orientación y Ubicación de Puesto de trabajo</t>
  </si>
  <si>
    <t>ACTIVIDAD OOO2: Promoción de Empleo en el Mercado Laboral</t>
  </si>
  <si>
    <t>ACTIVIDAD OOO3: Transformación digital del Servicio Nacional de Empleo</t>
  </si>
  <si>
    <t>ACTIVIDAD OOO4: Oficinas Territoriales de Empleo (OTE), adecuadas para el Servicio Nacional de Empleo.</t>
  </si>
  <si>
    <t>ACTIVIDAD OOO5: Alianzas Estretgicas y Coordinación Insterinstitucional formatalecida</t>
  </si>
  <si>
    <t>PRODUCTO O13- Actores sociolaborales disponen de investigacion del mercado laboral con prospección del empleo, (Codigo SIGEF 6915)</t>
  </si>
  <si>
    <t>ACTIVIDAD OOO1: Información del Mercado Laboral y Politicas de Empleos.</t>
  </si>
  <si>
    <t>Total Gastos Fijos y Corrientes</t>
  </si>
  <si>
    <t>Total Gastos Corrientes</t>
  </si>
  <si>
    <t>PROGRAMA O21-AUMENTO DEL EMPLEO, Total Gastos  Fijos y Corrientes</t>
  </si>
  <si>
    <t xml:space="preserve">Total </t>
  </si>
  <si>
    <t>No. de personal capacitados, en año n</t>
  </si>
  <si>
    <t>No. de personal capacitados  en año</t>
  </si>
  <si>
    <t>No. de personal  capacitados, en año n</t>
  </si>
  <si>
    <t xml:space="preserve">No. de personal capacitados, en año </t>
  </si>
  <si>
    <t>5 Convenios</t>
  </si>
  <si>
    <t>4 Acciones</t>
  </si>
  <si>
    <t>2.8. Coordinar mesas Interinstitucionales con miras  al fomento del empleo digno.</t>
  </si>
  <si>
    <t>2.7. Velar por el cumplimiento y operatividad de los Convenios Firmados.</t>
  </si>
  <si>
    <t>3.1. Desarrollar el Sistema de Información del Mercado Laboral</t>
  </si>
  <si>
    <t>3.2. Socializar el Sistema de Información del Mercado Laboral</t>
  </si>
  <si>
    <t>3.5. Coordinar reuniones de trabajo con el Comité Técnico y Unidad Operativa del MNC</t>
  </si>
  <si>
    <t>3.6. implementar  un sistema de seguimiento  al proyecto  Marco Nacional de Cualificaciones (MNC)</t>
  </si>
  <si>
    <t>3.8. Apoyar en la elaboración de perfiles Profesionales por familia profesional (sectorial )</t>
  </si>
  <si>
    <t>5.6.4. Socializar el Sistema Nacional de Regulación de Agencias de Empleo.</t>
  </si>
  <si>
    <t>5.6.5 Realizar acto de lanzamiento del sistema de regulación de agencias de empleo.</t>
  </si>
  <si>
    <t>5.6.8. Coordinar reuniones en el MT con las agencias de empleo</t>
  </si>
  <si>
    <t>4.1. Realizar estudios del mercado laboral dominicano</t>
  </si>
  <si>
    <t>4.2. Elaborar  Panorama Laboral</t>
  </si>
  <si>
    <t>4.3. Solicitar la diagramación e impresión del Boletín Estadìstico Laboral del Ministerio de Trabajo</t>
  </si>
  <si>
    <t>4.5. Presentar resultados de estudios del mercado laboral</t>
  </si>
  <si>
    <t>6. Programa de Empleabilidad Juvenil promovido e implementado con articulación sectorial y territorial</t>
  </si>
  <si>
    <t>7. Programa de Empleos Temporales promovido e implementado con articulación sectorial y territorial</t>
  </si>
  <si>
    <t>1 Sistema</t>
  </si>
  <si>
    <t>6 Encuentros</t>
  </si>
  <si>
    <t>8 Informes</t>
  </si>
  <si>
    <t>3 Reuniones</t>
  </si>
  <si>
    <t>1 Reporte</t>
  </si>
  <si>
    <t>12 Divulgación</t>
  </si>
  <si>
    <t>3.7. Colaborar en la Planificación de las ofertas de educación y formación para dar respuesta a las necesidades de cualificación.</t>
  </si>
  <si>
    <t>No. de Reuniones realizadas en año n</t>
  </si>
  <si>
    <t>Sistema de seguimiento implentado en año n.</t>
  </si>
  <si>
    <t>3.3. Coordinar acciones de implementación del proyecto  Marco Nacional de Cualificaciones</t>
  </si>
  <si>
    <t>No. de Acciones coordinadas, en año n</t>
  </si>
  <si>
    <t>3.4. Elaborar  informes de  avances PROETP II  en la Implementación del MNC-RD</t>
  </si>
  <si>
    <t>No. de reuniones coordinadas, en año n</t>
  </si>
  <si>
    <t>2.1. Crear Comité interinstitucional para la implementación del Plan Nacional de Empleo</t>
  </si>
  <si>
    <t>No. de reporte de  Análisis a reporte en año n</t>
  </si>
  <si>
    <t xml:space="preserve">3.9.Servicios  Poner a disposición de estudiantes, familias y sociedad civil, los servicios de intermediación e información laboral. </t>
  </si>
  <si>
    <t>2 Estudios</t>
  </si>
  <si>
    <t>3 Panoramas</t>
  </si>
  <si>
    <t>12 Boletines</t>
  </si>
  <si>
    <t>4 Reuniones</t>
  </si>
  <si>
    <t>2 Actrividades</t>
  </si>
  <si>
    <t>1,500 Ejemplares</t>
  </si>
  <si>
    <t>4.6. Publicar estudio del panorama laboral</t>
  </si>
  <si>
    <t>No.  de divulgaciones realizadas de servicios de intermediación en año n.</t>
  </si>
  <si>
    <t>4.4. Socializar el boletín laboral</t>
  </si>
  <si>
    <t xml:space="preserve">No. de ejemplares impresos en año n </t>
  </si>
  <si>
    <t>2 Operativos</t>
  </si>
  <si>
    <t>5.1.1. Realizar  Jornadas de Empleo a nivel nacional.</t>
  </si>
  <si>
    <t>72 Jornadas</t>
  </si>
  <si>
    <t xml:space="preserve">22 Ferias </t>
  </si>
  <si>
    <t>100,000 Materiales</t>
  </si>
  <si>
    <t>4 Visitas</t>
  </si>
  <si>
    <t xml:space="preserve">45,000 Bucadores de empleo </t>
  </si>
  <si>
    <t xml:space="preserve">1,200 Personas </t>
  </si>
  <si>
    <t>10,000  Ejemplares</t>
  </si>
  <si>
    <t>No. de Ejemplares de manuales de técnicas impresos en año n</t>
  </si>
  <si>
    <t>1 Actualización</t>
  </si>
  <si>
    <t>2 Encuentros</t>
  </si>
  <si>
    <t>5.2.2. Solicitar  Impresión de  manuales de técnicas para la búsqueda de empleo.</t>
  </si>
  <si>
    <t xml:space="preserve">5.2.1. Realizar orientación ocupacional a población vulnerables que busca empleo. </t>
  </si>
  <si>
    <t>Bolsa Electrónica Empleo rediseñada en año n</t>
  </si>
  <si>
    <t>1 Rediseño</t>
  </si>
  <si>
    <t>5.3.2 Desarrollar sistema para la BEE</t>
  </si>
  <si>
    <t>Sistema de la BEE desarrollado en año n</t>
  </si>
  <si>
    <t>No. de estrategias formuladas en año n</t>
  </si>
  <si>
    <t>1 Menbresia</t>
  </si>
  <si>
    <t>2 Estrategia</t>
  </si>
  <si>
    <t>1 Levantamieento</t>
  </si>
  <si>
    <t>1Diseño</t>
  </si>
  <si>
    <t>5.6.7. Promover la afiliación de agencias de empleo.</t>
  </si>
  <si>
    <t>1 Acto</t>
  </si>
  <si>
    <t>10 Visistas</t>
  </si>
  <si>
    <t>15 Agencias</t>
  </si>
  <si>
    <t>15 Reuniones</t>
  </si>
  <si>
    <t>1 Campaña</t>
  </si>
  <si>
    <t>Campaña de comunicación realizadas en año n</t>
  </si>
  <si>
    <t>5.6.9. Realizar campaña de comunicación sobre el funsionamiento de las agencias de empleo.</t>
  </si>
  <si>
    <t>No. de Jóvenes de 18 a 35 años beneficiados por programa de Empleabilidad Juvenil (mujeres, hombres y personas con discapacidad).</t>
  </si>
  <si>
    <t xml:space="preserve">6.1. Coordinar acciones formativas en Empleabilidad Juvenil Modalidad de Capacitación Laboral (DCB+ CTV) y pasantía laboral </t>
  </si>
  <si>
    <t>No. de cursos impartidos a jóvenes beneficiarios de las modalidades en año n</t>
  </si>
  <si>
    <t>6.2. Coordinar entrenamiento para la Inserción Laboral de jóvenes de 18 a 35 años en la modalidad EIL</t>
  </si>
  <si>
    <t>No. de jóvenes insertados  en entrenamiento EIL, en año n</t>
  </si>
  <si>
    <t>6.3. Coordinar la formación de jóvenes emprendedores para PYMES</t>
  </si>
  <si>
    <t xml:space="preserve">No de jóvenes formados en año n </t>
  </si>
  <si>
    <t xml:space="preserve">225  jóvenes (9 Cursos) </t>
  </si>
  <si>
    <t>No. de empresas (COS) supervisadas en año n</t>
  </si>
  <si>
    <t>6.5. Apoyar en la actualización del cuerpo docente de Centros Operativos del Sistema (COS) - Aula alegre, entre otros</t>
  </si>
  <si>
    <t xml:space="preserve">No, de facilitadores capacitados en año n </t>
  </si>
  <si>
    <t>45 Facilitadores (3 talleres)</t>
  </si>
  <si>
    <t xml:space="preserve">7.1. Insertar  Personas de 18 a 55 años en empleos temporales </t>
  </si>
  <si>
    <t>No. de personas insertadas en empleos temporales en año n</t>
  </si>
  <si>
    <t>6.4. Realizar visitas de supervisión en las empresas (COS) al programa de capacitación.</t>
  </si>
  <si>
    <t>7.1.1. Realizar visitas de supervisión al funcionamiento de programa</t>
  </si>
  <si>
    <t>Empresas supervisadas (2 empresas x día)</t>
  </si>
  <si>
    <t>No. de Jóvenes desempleados en condiciones de vulnerabilidad formados</t>
  </si>
  <si>
    <t>200 Estudiantes</t>
  </si>
  <si>
    <t>4 Viajes</t>
  </si>
  <si>
    <t>5 Talleres</t>
  </si>
  <si>
    <t>No. de estudiantes capacitados en construccion en año n</t>
  </si>
  <si>
    <t>No. de estudiantes  capacitados en artesanía en año n.</t>
  </si>
  <si>
    <t>No. de estudiantes capacitados en carpintería en año n.</t>
  </si>
  <si>
    <t>No. de estudiantes capacitados en electricidad en año n</t>
  </si>
  <si>
    <t>No. de estudiantes capacitados en fontanería en año n</t>
  </si>
  <si>
    <t>No. de estudiantes capacitados en herrería y forja en año n.</t>
  </si>
  <si>
    <t>No. de estudiantes formados  en proyectos especiales en año n.</t>
  </si>
  <si>
    <t xml:space="preserve">No. de viajes educativos realizados en año n </t>
  </si>
  <si>
    <t>No. de materiales adquiridos en año n</t>
  </si>
  <si>
    <t>25 empresas</t>
  </si>
  <si>
    <t>Una Escuela</t>
  </si>
  <si>
    <t>No. de Talleres ampliados en año n</t>
  </si>
  <si>
    <t>No. de empresas sensibilizadas  en año n</t>
  </si>
  <si>
    <t>7 Manuales</t>
  </si>
  <si>
    <t>30 Personas</t>
  </si>
  <si>
    <t>No. de Auxiliares contratados, en año n</t>
  </si>
  <si>
    <t>No. de formadores capacitados en año n</t>
  </si>
  <si>
    <t>7 Personas contratadas</t>
  </si>
  <si>
    <t>2 Ferias</t>
  </si>
  <si>
    <t>200 Estrudiantes</t>
  </si>
  <si>
    <t>No. Escuelas taller instadas en año n</t>
  </si>
  <si>
    <t>1Escuela</t>
  </si>
  <si>
    <t>2 Personas contratadas</t>
  </si>
  <si>
    <t>5.8 .Solicitar la formación técnica del personal de la Dirección General de Empleo y sus áreas sustantivas</t>
  </si>
  <si>
    <t>5.8.1. Capacitar en Maestría de Alta Gerencia / Administración Pública</t>
  </si>
  <si>
    <t>5.8.7. Capacitar al personal en normativa laboral</t>
  </si>
  <si>
    <t>5.9 Adquisición de mobiliarios para la DGE y las OTE</t>
  </si>
  <si>
    <t>5.11. Adquisición de equipos de comunicación para las OTE</t>
  </si>
  <si>
    <t>5.12.  Adquisición de equipos eléctricos y electrodomésticos para las OTE a instalar</t>
  </si>
  <si>
    <t>5.13.  Adquisición de equipos de transporte</t>
  </si>
  <si>
    <t>5.10. Adquisición de equipos informáticos y redes para la DGE y las OTE</t>
  </si>
  <si>
    <t>5.8.2. Solicitar la capacitación en Diplomado de estrategia organizacional</t>
  </si>
  <si>
    <t>5.8.3. Capacitar en Diplomado en organización de eventos</t>
  </si>
  <si>
    <t>5.8.4. Capacitar en Diplomado en gestión de procesos</t>
  </si>
  <si>
    <t>5.8.5. Capacitar en Diplomado en Inclusión Laboral de Personas con Discapacidad</t>
  </si>
  <si>
    <t>5.8.6. Capacitar al personal en Lenguaje de Señas</t>
  </si>
  <si>
    <t>5.8.8. Solicitar la Formación en políticas públicas de empleo y económicas.</t>
  </si>
  <si>
    <t>2 Personas</t>
  </si>
  <si>
    <t>5 Personas</t>
  </si>
  <si>
    <t>25 Personas</t>
  </si>
  <si>
    <t>60 Personas</t>
  </si>
  <si>
    <t xml:space="preserve">(2 Escritorios y 3 sillas) </t>
  </si>
  <si>
    <t>5.10.1. Solicitar la compra de equipos informáticos para la DGE y las OTE</t>
  </si>
  <si>
    <t>5.9.1. Solicitar la compra de mobiliarios para la Escuela Taller</t>
  </si>
  <si>
    <t>5.9.2. Solicitar la compra de mobiliarios para las Oficinas Territoriales de Empleo</t>
  </si>
  <si>
    <t>5.10.2. Solicitar la compra de una impresora monócromo para grandes cantidades de trabajo</t>
  </si>
  <si>
    <t>Impresora adquirida en año n</t>
  </si>
  <si>
    <t xml:space="preserve"> 51 (3 computadora y 48 laptops)</t>
  </si>
  <si>
    <t>1 Impresora</t>
  </si>
  <si>
    <t>88 (Escritorio, sillones, sillas, armario)</t>
  </si>
  <si>
    <t>21 Impresoras Laxer</t>
  </si>
  <si>
    <t>45 Proyectores</t>
  </si>
  <si>
    <t>10 Telefonos IP</t>
  </si>
  <si>
    <t>5.10.3. Solicitar la compra de impresoras para las OTE</t>
  </si>
  <si>
    <t>5.10.5. Solicitar la  instalación de Teléfonos de escritorio IP</t>
  </si>
  <si>
    <t>5.10.4. Solicitar la compra de proyectores para las OTE</t>
  </si>
  <si>
    <t>No. de equipos de comunicación adquirido, en año n</t>
  </si>
  <si>
    <t xml:space="preserve">5.12.1. Solicitar la compra de equipos eléctricos DGE y OTE </t>
  </si>
  <si>
    <t xml:space="preserve"> 55 (greca, bebedero, nevera y microonda, abanico)</t>
  </si>
  <si>
    <t>3 (2 Camionetas doble cabina y 1 vehículo de 10 a 12 pasajeros para las jornadas).</t>
  </si>
  <si>
    <t xml:space="preserve">5.14.1. Solicitar la reparación y mantenimiento menores en edificaciones </t>
  </si>
  <si>
    <t>5.14.2. Adquirir  letreros, banners y bajantes para las Oficinas Territoriales de Empleo a nivel nacional</t>
  </si>
  <si>
    <t>No. de OTE readecuadas, en año n</t>
  </si>
  <si>
    <t>No. de OTE con servicios del SENAE divulgados, en año n</t>
  </si>
  <si>
    <t>34 OTE</t>
  </si>
  <si>
    <t>15 Letreros, 15 Banners, 15 Bajantes</t>
  </si>
  <si>
    <t>5.3.1 Rediseñar la Bolsa Electrónica de Empleo</t>
  </si>
  <si>
    <t>9. Grupos en condiciones de vulnerabilidad con formación laboral especializada</t>
  </si>
  <si>
    <t>9.1. Inscribir los estudiantes para la Formación Ocupacional Especializada (Escuela Taller)</t>
  </si>
  <si>
    <t xml:space="preserve">9.2. Capacitar a jóvenes en diferentes oficios especializados </t>
  </si>
  <si>
    <t>9.2.1. Capacitar jóvenes en Construcción</t>
  </si>
  <si>
    <t>9.2.2. Capacitar jóvenes en Artesanía</t>
  </si>
  <si>
    <t>9.2.3. Capacitar jóvenes en Carpintería</t>
  </si>
  <si>
    <t>9.2.4. Capacitar jóvenes en Electricidad</t>
  </si>
  <si>
    <t>9.2.5. Capacitar jóvenes en Fontanería</t>
  </si>
  <si>
    <t>9.2.6. Capacitar jóvenes en Herrería y Forja</t>
  </si>
  <si>
    <t>9.2.7. Capacitar jóvenes en Proyectos Especiales</t>
  </si>
  <si>
    <t>9.2.8. Realizar viajes educativos a centros de artesania, dentro y fuera del D.N. y museos.</t>
  </si>
  <si>
    <t>9.2.9. Solicitar la compra de materiales para los talleres.</t>
  </si>
  <si>
    <t>9.3. Adecuar Escuela Taller</t>
  </si>
  <si>
    <t>9.3.1. Ampliar talleres de trabajos</t>
  </si>
  <si>
    <t>9.4. Apoyo a la inserción laboral de los jóvenes egresados de la ETSD</t>
  </si>
  <si>
    <t>9.4.1. Sensibilizar empresas para el patrocinio empresarial de la Escuela Taller</t>
  </si>
  <si>
    <t xml:space="preserve">9.4.2. Intermediar para el empleo y Autoempleo  (Apoyar el emprendimiento y formación de micronegocios con equidad de género)           analizar para quitar </t>
  </si>
  <si>
    <t>9.5. Fortalecimiento de las capacidades técnicas de la Escuela Taller</t>
  </si>
  <si>
    <t>9.5.2. Capacitar a formadores de la Escuela Taller para mejorar estándares calidad de servicio</t>
  </si>
  <si>
    <t xml:space="preserve">9.5.3. Contratar  auxiliares para la Escuela Taller. </t>
  </si>
  <si>
    <t>9.6. Realizar ferias artesanales</t>
  </si>
  <si>
    <t>9.7. Coordinar la graduación de los estudiantes egresados de Escuela Taller Promoción 2023.</t>
  </si>
  <si>
    <t>9.8 . Instalar Escuelas Taller en Santiago</t>
  </si>
  <si>
    <t>9.9.Instalar Escuelas Taller en  Salcedo</t>
  </si>
  <si>
    <t>8. Demantes de empleo capacitados para la empleabilidad</t>
  </si>
  <si>
    <t>8.1 impartir cursos programa de empleabilidad juvenil</t>
  </si>
  <si>
    <t xml:space="preserve">No. de jóvenes formados en año n </t>
  </si>
  <si>
    <t>8.1.1 Capacitar en DCB + CTV  + pasantía laboral</t>
  </si>
  <si>
    <t>8.2.1 insertar personas de 18 a 55 años en empleos temporales</t>
  </si>
  <si>
    <t>No de personas insertadas en año n</t>
  </si>
  <si>
    <t>8.2 Programa de empleo temporales puesto en marcha</t>
  </si>
  <si>
    <r>
      <t>5.6.6. Realizar visitas de supervisión periódica</t>
    </r>
    <r>
      <rPr>
        <sz val="12"/>
        <color rgb="FFFF0000"/>
        <rFont val="Century Gothic"/>
        <family val="2"/>
      </rPr>
      <t xml:space="preserve"> </t>
    </r>
  </si>
  <si>
    <t>5.7. Contratar  personal  técnico especializado .</t>
  </si>
  <si>
    <t>5.9.3 Solicitar la compra de mobiliarios para la DGE</t>
  </si>
  <si>
    <t>No de mobiliarios adquiridos en año n</t>
  </si>
  <si>
    <t>50  Aparato telefónico</t>
  </si>
  <si>
    <t>No. de equipo eléctricos y electrodomésticos adquiridos en año n</t>
  </si>
  <si>
    <t>Equipos de transporte adquiridos en año n</t>
  </si>
  <si>
    <t>5.13.1. Adquirir vehiculos para las OTE</t>
  </si>
  <si>
    <t>5.14. Readecuación de la infraestructura fisica de las Oficinas Territoriales de Empleo</t>
  </si>
  <si>
    <t>No de demandantes de empleo capacitados en año n</t>
  </si>
  <si>
    <t>Comité creado en año n</t>
  </si>
  <si>
    <t>No. de reuniones insterinstitucionales realizadas, en año n</t>
  </si>
  <si>
    <t>5.3. Modernización de la Bolsa Electrónica  de Empleo.</t>
  </si>
  <si>
    <t>8.1.2 Capacitar en Entrenamiento para la inserción laboral (EIL)</t>
  </si>
  <si>
    <r>
      <t>8.5.1. Elaborar  los  Manuales Técnicos de los T</t>
    </r>
    <r>
      <rPr>
        <sz val="12"/>
        <rFont val="Century Gothic"/>
        <family val="2"/>
      </rPr>
      <t xml:space="preserve">alleres de la Escuela Taller. </t>
    </r>
  </si>
  <si>
    <t>5.4. Realizar  encuentros de articulación de prestación de servicios de intermediación de empleo. Realizar encuentros empresariales.</t>
  </si>
  <si>
    <t>245 Personas</t>
  </si>
  <si>
    <t>2160 Jóvenes</t>
  </si>
  <si>
    <t>180 Estudiantes</t>
  </si>
  <si>
    <t xml:space="preserve">180 Jóvenes </t>
  </si>
  <si>
    <t>2.2-CONTRATACION DE SERVICIOS</t>
  </si>
  <si>
    <t>2.3-MATERIALES U SUMINISTROS</t>
  </si>
  <si>
    <t>2.6-BIENES MUEBLES,INMUEBLES E INTANGEBLES</t>
  </si>
  <si>
    <t>2.4-TRANSFERENCIAS CORREINTES</t>
  </si>
  <si>
    <t>PRODUCTO O16-Demandantes de Empleo y empleadores disponen de servicios de Intermediación de Empleo fortalecido (Codigo SIGEF 7804)</t>
  </si>
  <si>
    <t>2.3-MATERIALES  Y SUMINISTROS</t>
  </si>
  <si>
    <t>100 Cursos</t>
  </si>
  <si>
    <t>Programa 001</t>
  </si>
  <si>
    <t>Plan Operativo Anual 2023</t>
  </si>
  <si>
    <t>Consejo de Formación Técnico Profesional (INFOTEP)</t>
  </si>
  <si>
    <t>Resultado Esperado</t>
  </si>
  <si>
    <t>Productos/Actividades</t>
  </si>
  <si>
    <t>Indicadores (Fórmula)</t>
  </si>
  <si>
    <t>Meta</t>
  </si>
  <si>
    <t>Credito Ex.</t>
  </si>
  <si>
    <t>Donaciones</t>
  </si>
  <si>
    <t>1. Políticas de enseñanza técnico-profesional impulsadas acorde a los sectores productivos</t>
  </si>
  <si>
    <t>No. de políticas Impulsadas acorde con los sectores productivos</t>
  </si>
  <si>
    <t>INFOTEP</t>
  </si>
  <si>
    <t>1.1 Actualizar contenido de currícula de acuerdo al perfil de los demandantes de empleo.</t>
  </si>
  <si>
    <t>Contenido de currículas actualizados en año n</t>
  </si>
  <si>
    <t xml:space="preserve"> 1 Currícula </t>
  </si>
  <si>
    <t>1.2 Incorporar nuevos cursos dependiendo de la demanda del mercado laboral.</t>
  </si>
  <si>
    <t>No. de cursos incorporados en año n</t>
  </si>
  <si>
    <t>10 Cursos</t>
  </si>
  <si>
    <t>2. Políticas de enseñanza impulsadas acorde a la característica Territorial.</t>
  </si>
  <si>
    <t>No. de politicas impulsadas en año n</t>
  </si>
  <si>
    <t>MT-INFOTEP</t>
  </si>
  <si>
    <t>2.1 Ofrecer acciones formativas técnicos y especializadas a los ciudadanos de acuerdo al territorio.</t>
  </si>
  <si>
    <t>No. de acciones formativas realizadas en año n</t>
  </si>
  <si>
    <t xml:space="preserve">600 Acciones </t>
  </si>
  <si>
    <t xml:space="preserve">2.2  Impulsar  iniciativas emprendedores a los ciudadanos. </t>
  </si>
  <si>
    <t>No. de iniciativas impulsadas en año n</t>
  </si>
  <si>
    <t>10 Iniciativas</t>
  </si>
  <si>
    <t>3. INFOTEP con plataforma tecnológica desarrollada.</t>
  </si>
  <si>
    <t>3.1 Crear la base de datos estadísticos MT-INFOTEP, con los posibles demandantes de empleo.</t>
  </si>
  <si>
    <t>Base de datos estadisticos habilitada MT-INFOTEP</t>
  </si>
  <si>
    <t>1 Base de datos</t>
  </si>
  <si>
    <r>
      <t xml:space="preserve">Área Estratégica: </t>
    </r>
    <r>
      <rPr>
        <sz val="12"/>
        <color indexed="8"/>
        <rFont val="Century Gothic"/>
        <family val="2"/>
      </rPr>
      <t xml:space="preserve">Capacidades Institucionales </t>
    </r>
  </si>
  <si>
    <r>
      <t xml:space="preserve">Objetivo Estratégico No.11: </t>
    </r>
    <r>
      <rPr>
        <sz val="12"/>
        <color theme="1"/>
        <rFont val="Century Gothic"/>
        <family val="2"/>
      </rPr>
      <t>Implementar en toda la organización un enfoque de gestión para resultados</t>
    </r>
  </si>
  <si>
    <r>
      <rPr>
        <b/>
        <sz val="12"/>
        <color theme="1"/>
        <rFont val="Century Gothic"/>
        <family val="2"/>
      </rPr>
      <t>R 2</t>
    </r>
    <r>
      <rPr>
        <sz val="12"/>
        <color theme="1"/>
        <rFont val="Century Gothic"/>
        <family val="2"/>
      </rPr>
      <t>: Mejorada la empleabilidad de la oferta de trabajo adecuada a la demanda de trabajo, en coordinación con el INFOTEP.</t>
    </r>
  </si>
  <si>
    <t>2.1.1.4.01 - SUELDO ANUAL 13</t>
  </si>
  <si>
    <t>2.3-MATERIALES Y SUMINISTROS</t>
  </si>
  <si>
    <t>Programa O21- Aumento del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</si>
</sst>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$&quot;#,##0"/>
    <numFmt numFmtId="166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rgb="FFFF0000"/>
      <name val="Century Gothic"/>
      <family val="2"/>
    </font>
    <font>
      <sz val="12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indexed="8"/>
      <name val="Arial"/>
      <family val="2"/>
    </font>
    <font>
      <b/>
      <sz val="14"/>
      <color theme="1"/>
      <name val="Century Gothic"/>
      <family val="2"/>
    </font>
    <font>
      <sz val="12"/>
      <color rgb="FF002060"/>
      <name val="Century Gothic"/>
      <family val="2"/>
    </font>
    <font>
      <b/>
      <sz val="16"/>
      <color rgb="FF000000"/>
      <name val="Calibri"/>
      <family val="2"/>
      <scheme val="minor"/>
    </font>
    <font>
      <sz val="26"/>
      <color theme="1"/>
      <name val="Cambria"/>
      <family val="1"/>
    </font>
    <font>
      <b/>
      <sz val="16"/>
      <color theme="1"/>
      <name val="Cambria"/>
      <family val="1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2"/>
      <color rgb="FF000000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BE2E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2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1">
    <xf numFmtId="0" fontId="0" fillId="0" borderId="0" xfId="0"/>
    <xf numFmtId="0" fontId="8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9" fontId="10" fillId="0" borderId="1" xfId="8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3" fontId="10" fillId="0" borderId="0" xfId="1" applyNumberFormat="1" applyFont="1" applyBorder="1" applyAlignment="1">
      <alignment horizontal="right" wrapText="1"/>
    </xf>
    <xf numFmtId="3" fontId="8" fillId="5" borderId="1" xfId="107" applyNumberFormat="1" applyFont="1" applyFill="1" applyBorder="1" applyAlignment="1">
      <alignment horizontal="right" vertical="center" wrapText="1"/>
    </xf>
    <xf numFmtId="3" fontId="8" fillId="0" borderId="3" xfId="107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5" borderId="1" xfId="2" applyNumberFormat="1" applyFont="1" applyFill="1" applyBorder="1" applyAlignment="1">
      <alignment horizontal="right" vertical="center" wrapText="1"/>
    </xf>
    <xf numFmtId="3" fontId="10" fillId="0" borderId="1" xfId="2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wrapText="1"/>
    </xf>
    <xf numFmtId="3" fontId="8" fillId="0" borderId="1" xfId="1" applyNumberFormat="1" applyFont="1" applyBorder="1" applyAlignment="1">
      <alignment horizontal="right" wrapText="1"/>
    </xf>
    <xf numFmtId="3" fontId="8" fillId="5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wrapText="1"/>
    </xf>
    <xf numFmtId="3" fontId="9" fillId="0" borderId="1" xfId="1" applyNumberFormat="1" applyFont="1" applyFill="1" applyBorder="1" applyAlignment="1">
      <alignment horizontal="right" vertical="center" wrapText="1"/>
    </xf>
    <xf numFmtId="3" fontId="10" fillId="0" borderId="1" xfId="1" applyNumberFormat="1" applyFont="1" applyBorder="1" applyAlignment="1">
      <alignment wrapText="1"/>
    </xf>
    <xf numFmtId="3" fontId="8" fillId="0" borderId="1" xfId="1" applyNumberFormat="1" applyFont="1" applyBorder="1" applyAlignment="1">
      <alignment wrapText="1"/>
    </xf>
    <xf numFmtId="3" fontId="10" fillId="0" borderId="0" xfId="1" applyNumberFormat="1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wrapText="1"/>
    </xf>
    <xf numFmtId="0" fontId="13" fillId="0" borderId="3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9" fontId="10" fillId="2" borderId="1" xfId="8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3" fontId="17" fillId="0" borderId="1" xfId="2" applyFont="1" applyBorder="1"/>
    <xf numFmtId="4" fontId="10" fillId="0" borderId="0" xfId="0" applyNumberFormat="1" applyFont="1" applyBorder="1" applyAlignment="1">
      <alignment wrapText="1"/>
    </xf>
    <xf numFmtId="3" fontId="10" fillId="0" borderId="11" xfId="1" applyNumberFormat="1" applyFont="1" applyBorder="1" applyAlignment="1">
      <alignment wrapText="1"/>
    </xf>
    <xf numFmtId="3" fontId="14" fillId="4" borderId="10" xfId="1" applyNumberFormat="1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1" fontId="13" fillId="0" borderId="1" xfId="8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" fontId="11" fillId="2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43" fontId="18" fillId="5" borderId="1" xfId="2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43" fontId="17" fillId="0" borderId="7" xfId="2" applyFont="1" applyBorder="1"/>
    <xf numFmtId="166" fontId="0" fillId="2" borderId="3" xfId="0" applyNumberFormat="1" applyFont="1" applyFill="1" applyBorder="1"/>
    <xf numFmtId="164" fontId="10" fillId="0" borderId="0" xfId="1" applyFont="1" applyAlignment="1">
      <alignment wrapText="1"/>
    </xf>
    <xf numFmtId="4" fontId="21" fillId="6" borderId="1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8" fillId="0" borderId="0" xfId="0" applyFont="1" applyBorder="1"/>
    <xf numFmtId="0" fontId="10" fillId="0" borderId="0" xfId="0" applyFont="1" applyBorder="1"/>
    <xf numFmtId="0" fontId="10" fillId="0" borderId="0" xfId="0" applyFont="1"/>
    <xf numFmtId="0" fontId="24" fillId="0" borderId="0" xfId="0" applyFont="1"/>
    <xf numFmtId="0" fontId="23" fillId="0" borderId="0" xfId="0" applyFont="1" applyBorder="1" applyAlignment="1">
      <alignment horizontal="center"/>
    </xf>
    <xf numFmtId="0" fontId="9" fillId="8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3" fontId="25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25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4" fontId="27" fillId="5" borderId="0" xfId="0" applyNumberFormat="1" applyFont="1" applyFill="1"/>
    <xf numFmtId="43" fontId="28" fillId="4" borderId="1" xfId="2" applyFont="1" applyFill="1" applyBorder="1" applyAlignment="1">
      <alignment horizontal="left"/>
    </xf>
    <xf numFmtId="166" fontId="29" fillId="2" borderId="10" xfId="0" applyNumberFormat="1" applyFont="1" applyFill="1" applyBorder="1"/>
    <xf numFmtId="166" fontId="29" fillId="2" borderId="3" xfId="0" applyNumberFormat="1" applyFont="1" applyFill="1" applyBorder="1"/>
    <xf numFmtId="43" fontId="30" fillId="2" borderId="1" xfId="2" applyFont="1" applyFill="1" applyBorder="1" applyAlignment="1">
      <alignment horizontal="left"/>
    </xf>
    <xf numFmtId="43" fontId="28" fillId="5" borderId="10" xfId="2" applyFont="1" applyFill="1" applyBorder="1" applyAlignment="1">
      <alignment horizontal="left"/>
    </xf>
    <xf numFmtId="43" fontId="28" fillId="7" borderId="11" xfId="2" applyFont="1" applyFill="1" applyBorder="1" applyAlignment="1">
      <alignment horizontal="left"/>
    </xf>
    <xf numFmtId="0" fontId="10" fillId="2" borderId="3" xfId="0" applyFont="1" applyFill="1" applyBorder="1"/>
    <xf numFmtId="43" fontId="28" fillId="7" borderId="1" xfId="2" applyFont="1" applyFill="1" applyBorder="1" applyAlignment="1">
      <alignment horizontal="left"/>
    </xf>
    <xf numFmtId="0" fontId="10" fillId="2" borderId="1" xfId="0" applyFont="1" applyFill="1" applyBorder="1"/>
    <xf numFmtId="4" fontId="27" fillId="5" borderId="1" xfId="0" applyNumberFormat="1" applyFont="1" applyFill="1" applyBorder="1"/>
    <xf numFmtId="0" fontId="31" fillId="0" borderId="0" xfId="0" applyFont="1" applyBorder="1" applyAlignment="1">
      <alignment horizontal="center"/>
    </xf>
    <xf numFmtId="0" fontId="8" fillId="7" borderId="5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29" fillId="2" borderId="5" xfId="0" applyFont="1" applyFill="1" applyBorder="1" applyAlignment="1">
      <alignment horizontal="left" wrapText="1"/>
    </xf>
    <xf numFmtId="0" fontId="29" fillId="2" borderId="6" xfId="0" applyFont="1" applyFill="1" applyBorder="1" applyAlignment="1">
      <alignment horizontal="left" wrapText="1"/>
    </xf>
    <xf numFmtId="0" fontId="29" fillId="2" borderId="18" xfId="0" applyFont="1" applyFill="1" applyBorder="1" applyAlignment="1">
      <alignment horizontal="left" wrapText="1"/>
    </xf>
    <xf numFmtId="49" fontId="30" fillId="2" borderId="5" xfId="5" applyNumberFormat="1" applyFont="1" applyFill="1" applyBorder="1" applyAlignment="1">
      <alignment horizontal="left" wrapText="1"/>
    </xf>
    <xf numFmtId="49" fontId="30" fillId="2" borderId="6" xfId="5" applyNumberFormat="1" applyFont="1" applyFill="1" applyBorder="1" applyAlignment="1">
      <alignment horizontal="left" wrapText="1"/>
    </xf>
    <xf numFmtId="49" fontId="30" fillId="2" borderId="7" xfId="5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9" fontId="8" fillId="0" borderId="0" xfId="8" applyFont="1" applyFill="1" applyBorder="1" applyAlignment="1">
      <alignment horizontal="left" vertical="center" wrapText="1"/>
    </xf>
    <xf numFmtId="9" fontId="10" fillId="0" borderId="0" xfId="8" applyFont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43" fontId="9" fillId="5" borderId="1" xfId="2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110">
    <cellStyle name="Comma 2" xfId="6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8" builtinId="8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9" builtinId="9" hidden="1"/>
    <cellStyle name="Millares" xfId="1" builtinId="3"/>
    <cellStyle name="Millares 2" xfId="2"/>
    <cellStyle name="Millares 2 2" xfId="7"/>
    <cellStyle name="Moneda" xfId="107" builtinId="4"/>
    <cellStyle name="Moneda 2" xfId="4"/>
    <cellStyle name="Normal" xfId="0" builtinId="0"/>
    <cellStyle name="Normal 2" xfId="5"/>
    <cellStyle name="Normal 3" xfId="3"/>
    <cellStyle name="Porcentaje" xfId="8" builtinId="5"/>
  </cellStyles>
  <dxfs count="0"/>
  <tableStyles count="0" defaultTableStyle="TableStyleMedium9" defaultPivotStyle="PivotStyleLight16"/>
  <colors>
    <mruColors>
      <color rgb="FF4C0DE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Z212"/>
  <sheetViews>
    <sheetView zoomScale="69" zoomScaleNormal="69" zoomScaleSheetLayoutView="85" zoomScalePageLayoutView="110" workbookViewId="0">
      <selection activeCell="A5" sqref="A5"/>
    </sheetView>
  </sheetViews>
  <sheetFormatPr baseColWidth="10" defaultColWidth="11.42578125" defaultRowHeight="17.25" x14ac:dyDescent="0.3"/>
  <cols>
    <col min="1" max="1" width="56" style="31" customWidth="1"/>
    <col min="2" max="2" width="39" style="31" customWidth="1"/>
    <col min="3" max="3" width="25.140625" style="92" customWidth="1"/>
    <col min="4" max="4" width="9" style="31" customWidth="1"/>
    <col min="5" max="5" width="7.85546875" style="31" customWidth="1"/>
    <col min="6" max="6" width="9.85546875" style="31" customWidth="1"/>
    <col min="7" max="7" width="8.42578125" style="31" customWidth="1"/>
    <col min="8" max="14" width="9" style="31" customWidth="1"/>
    <col min="15" max="15" width="11" style="31" customWidth="1"/>
    <col min="16" max="16" width="23" style="78" customWidth="1"/>
    <col min="17" max="17" width="31.85546875" style="34" customWidth="1"/>
    <col min="18" max="103" width="11.42578125" style="51"/>
    <col min="104" max="16384" width="11.42578125" style="31"/>
  </cols>
  <sheetData>
    <row r="1" spans="1:103" ht="33" x14ac:dyDescent="0.45">
      <c r="A1" s="205" t="s">
        <v>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03" ht="17.25" customHeight="1" x14ac:dyDescent="0.3">
      <c r="A2" s="206" t="s">
        <v>374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103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03" ht="20.25" x14ac:dyDescent="0.3">
      <c r="A4" s="207" t="s">
        <v>375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</row>
    <row r="5" spans="1:103" ht="20.25" x14ac:dyDescent="0.3">
      <c r="A5" s="151" t="s">
        <v>410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</row>
    <row r="6" spans="1:103" x14ac:dyDescent="0.3">
      <c r="A6" s="32" t="s">
        <v>14</v>
      </c>
      <c r="B6" s="33"/>
      <c r="C6" s="91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57"/>
    </row>
    <row r="7" spans="1:103" x14ac:dyDescent="0.3">
      <c r="A7" s="201" t="s">
        <v>38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</row>
    <row r="8" spans="1:103" x14ac:dyDescent="0.3">
      <c r="A8" s="203" t="s">
        <v>39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</row>
    <row r="9" spans="1:103" x14ac:dyDescent="0.3">
      <c r="A9" s="94" t="s">
        <v>49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03" ht="17.25" customHeight="1" x14ac:dyDescent="0.3">
      <c r="A10" s="98" t="s">
        <v>37</v>
      </c>
      <c r="B10" s="97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03" x14ac:dyDescent="0.3">
      <c r="A11" s="98" t="s">
        <v>48</v>
      </c>
      <c r="B11" s="97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03" x14ac:dyDescent="0.3">
      <c r="A12" s="98"/>
      <c r="B12" s="97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03" x14ac:dyDescent="0.3">
      <c r="A13" s="194" t="s">
        <v>28</v>
      </c>
      <c r="B13" s="194" t="s">
        <v>0</v>
      </c>
      <c r="C13" s="194" t="s">
        <v>13</v>
      </c>
      <c r="D13" s="194" t="s">
        <v>16</v>
      </c>
      <c r="E13" s="194"/>
      <c r="F13" s="194"/>
      <c r="G13" s="194" t="s">
        <v>17</v>
      </c>
      <c r="H13" s="194"/>
      <c r="I13" s="194"/>
      <c r="J13" s="194" t="s">
        <v>18</v>
      </c>
      <c r="K13" s="194"/>
      <c r="L13" s="194"/>
      <c r="M13" s="194" t="s">
        <v>19</v>
      </c>
      <c r="N13" s="194"/>
      <c r="O13" s="194"/>
      <c r="P13" s="198" t="s">
        <v>20</v>
      </c>
      <c r="Q13" s="199"/>
    </row>
    <row r="14" spans="1:103" x14ac:dyDescent="0.3">
      <c r="A14" s="194"/>
      <c r="B14" s="194"/>
      <c r="C14" s="194"/>
      <c r="D14" s="30" t="s">
        <v>1</v>
      </c>
      <c r="E14" s="30" t="s">
        <v>2</v>
      </c>
      <c r="F14" s="30" t="s">
        <v>3</v>
      </c>
      <c r="G14" s="30" t="s">
        <v>4</v>
      </c>
      <c r="H14" s="30" t="s">
        <v>5</v>
      </c>
      <c r="I14" s="30" t="s">
        <v>6</v>
      </c>
      <c r="J14" s="30" t="s">
        <v>7</v>
      </c>
      <c r="K14" s="30" t="s">
        <v>8</v>
      </c>
      <c r="L14" s="30" t="s">
        <v>9</v>
      </c>
      <c r="M14" s="30" t="s">
        <v>10</v>
      </c>
      <c r="N14" s="30" t="s">
        <v>11</v>
      </c>
      <c r="O14" s="30" t="s">
        <v>12</v>
      </c>
      <c r="P14" s="46" t="s">
        <v>21</v>
      </c>
      <c r="Q14" s="42" t="s">
        <v>22</v>
      </c>
    </row>
    <row r="15" spans="1:103" s="38" customFormat="1" ht="45" x14ac:dyDescent="0.3">
      <c r="A15" s="1" t="s">
        <v>50</v>
      </c>
      <c r="B15" s="1" t="s">
        <v>30</v>
      </c>
      <c r="C15" s="36"/>
      <c r="D15" s="36"/>
      <c r="E15" s="36"/>
      <c r="F15" s="37"/>
      <c r="G15" s="37"/>
      <c r="H15" s="37"/>
      <c r="I15" s="37"/>
      <c r="J15" s="37"/>
      <c r="K15" s="37"/>
      <c r="L15" s="37"/>
      <c r="M15" s="36">
        <v>1</v>
      </c>
      <c r="N15" s="37"/>
      <c r="O15" s="36"/>
      <c r="P15" s="58">
        <f>P16</f>
        <v>50000</v>
      </c>
      <c r="Q15" s="210" t="s">
        <v>35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</row>
    <row r="16" spans="1:103" s="40" customFormat="1" ht="43.5" customHeight="1" x14ac:dyDescent="0.2">
      <c r="A16" s="3" t="s">
        <v>54</v>
      </c>
      <c r="B16" s="3" t="s">
        <v>178</v>
      </c>
      <c r="C16" s="113" t="s">
        <v>52</v>
      </c>
      <c r="D16" s="4"/>
      <c r="E16" s="49"/>
      <c r="F16" s="89"/>
      <c r="G16" s="99">
        <v>2</v>
      </c>
      <c r="H16" s="89"/>
      <c r="I16" s="89"/>
      <c r="J16" s="56"/>
      <c r="K16" s="89"/>
      <c r="L16" s="89"/>
      <c r="M16" s="99">
        <v>1</v>
      </c>
      <c r="N16" s="56"/>
      <c r="O16" s="4"/>
      <c r="P16" s="59">
        <v>50000</v>
      </c>
      <c r="Q16" s="210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</row>
    <row r="17" spans="1:103" s="38" customFormat="1" ht="52.5" customHeight="1" x14ac:dyDescent="0.3">
      <c r="A17" s="1" t="s">
        <v>51</v>
      </c>
      <c r="B17" s="1" t="s">
        <v>29</v>
      </c>
      <c r="C17" s="114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5">
        <f>P18+P19+P20+P21+P22+P23+P24+P25</f>
        <v>1814697</v>
      </c>
      <c r="Q17" s="200" t="s">
        <v>45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</row>
    <row r="18" spans="1:103" s="40" customFormat="1" ht="51" customHeight="1" x14ac:dyDescent="0.2">
      <c r="A18" s="6" t="s">
        <v>184</v>
      </c>
      <c r="B18" s="84" t="s">
        <v>357</v>
      </c>
      <c r="C18" s="84" t="s">
        <v>53</v>
      </c>
      <c r="D18" s="99">
        <v>1</v>
      </c>
      <c r="E18" s="17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0">
        <v>25000</v>
      </c>
      <c r="Q18" s="200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</row>
    <row r="19" spans="1:103" s="40" customFormat="1" ht="57" customHeight="1" x14ac:dyDescent="0.2">
      <c r="A19" s="6" t="s">
        <v>56</v>
      </c>
      <c r="B19" s="84" t="s">
        <v>358</v>
      </c>
      <c r="C19" s="84" t="s">
        <v>55</v>
      </c>
      <c r="D19" s="99">
        <v>1</v>
      </c>
      <c r="E19" s="21"/>
      <c r="F19" s="99">
        <v>1</v>
      </c>
      <c r="G19" s="17"/>
      <c r="H19" s="99">
        <v>1</v>
      </c>
      <c r="I19" s="44"/>
      <c r="J19" s="99">
        <v>1</v>
      </c>
      <c r="K19" s="17"/>
      <c r="L19" s="99">
        <v>1</v>
      </c>
      <c r="M19" s="21"/>
      <c r="N19" s="17"/>
      <c r="O19" s="21"/>
      <c r="P19" s="60">
        <v>50000</v>
      </c>
      <c r="Q19" s="200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</row>
    <row r="20" spans="1:103" s="40" customFormat="1" ht="34.5" x14ac:dyDescent="0.2">
      <c r="A20" s="6" t="s">
        <v>89</v>
      </c>
      <c r="B20" s="84" t="s">
        <v>57</v>
      </c>
      <c r="C20" s="84" t="s">
        <v>58</v>
      </c>
      <c r="D20" s="21"/>
      <c r="E20" s="17"/>
      <c r="F20" s="99">
        <v>1</v>
      </c>
      <c r="G20" s="99">
        <v>1</v>
      </c>
      <c r="H20" s="99">
        <v>1</v>
      </c>
      <c r="I20" s="17"/>
      <c r="J20" s="17"/>
      <c r="K20" s="17"/>
      <c r="L20" s="17"/>
      <c r="M20" s="17"/>
      <c r="N20" s="17"/>
      <c r="O20" s="17"/>
      <c r="P20" s="60">
        <v>75000</v>
      </c>
      <c r="Q20" s="200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</row>
    <row r="21" spans="1:103" s="40" customFormat="1" ht="30" customHeight="1" x14ac:dyDescent="0.2">
      <c r="A21" s="6" t="s">
        <v>59</v>
      </c>
      <c r="B21" s="84" t="s">
        <v>60</v>
      </c>
      <c r="C21" s="84" t="s">
        <v>61</v>
      </c>
      <c r="D21" s="21"/>
      <c r="E21" s="21"/>
      <c r="F21" s="21"/>
      <c r="G21" s="99">
        <v>2</v>
      </c>
      <c r="H21" s="21"/>
      <c r="I21" s="99">
        <v>3</v>
      </c>
      <c r="J21" s="21"/>
      <c r="K21" s="99">
        <v>5</v>
      </c>
      <c r="L21" s="21"/>
      <c r="M21" s="21"/>
      <c r="N21" s="21"/>
      <c r="O21" s="21"/>
      <c r="P21" s="60">
        <v>100000</v>
      </c>
      <c r="Q21" s="200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</row>
    <row r="22" spans="1:103" s="40" customFormat="1" ht="45" x14ac:dyDescent="0.2">
      <c r="A22" s="6" t="s">
        <v>63</v>
      </c>
      <c r="B22" s="84" t="s">
        <v>107</v>
      </c>
      <c r="C22" s="84" t="s">
        <v>62</v>
      </c>
      <c r="D22" s="21"/>
      <c r="E22" s="21"/>
      <c r="F22" s="99">
        <v>1</v>
      </c>
      <c r="G22" s="21"/>
      <c r="H22" s="21"/>
      <c r="I22" s="99">
        <v>1</v>
      </c>
      <c r="J22" s="21"/>
      <c r="K22" s="21"/>
      <c r="L22" s="99">
        <v>1</v>
      </c>
      <c r="M22" s="21"/>
      <c r="N22" s="21"/>
      <c r="O22" s="99">
        <v>2</v>
      </c>
      <c r="P22" s="60">
        <v>1314697</v>
      </c>
      <c r="Q22" s="200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</row>
    <row r="23" spans="1:103" s="40" customFormat="1" ht="34.5" x14ac:dyDescent="0.2">
      <c r="A23" s="6" t="s">
        <v>64</v>
      </c>
      <c r="B23" s="84" t="s">
        <v>108</v>
      </c>
      <c r="C23" s="84" t="s">
        <v>65</v>
      </c>
      <c r="D23" s="7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99">
        <v>2</v>
      </c>
      <c r="P23" s="60"/>
      <c r="Q23" s="200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</row>
    <row r="24" spans="1:103" s="40" customFormat="1" ht="57" customHeight="1" x14ac:dyDescent="0.2">
      <c r="A24" s="6" t="s">
        <v>156</v>
      </c>
      <c r="B24" s="84" t="s">
        <v>109</v>
      </c>
      <c r="C24" s="84" t="s">
        <v>153</v>
      </c>
      <c r="D24" s="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60">
        <v>250000</v>
      </c>
      <c r="Q24" s="200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</row>
    <row r="25" spans="1:103" s="40" customFormat="1" ht="57" customHeight="1" x14ac:dyDescent="0.2">
      <c r="A25" s="6" t="s">
        <v>155</v>
      </c>
      <c r="B25" s="84" t="s">
        <v>90</v>
      </c>
      <c r="C25" s="84" t="s">
        <v>154</v>
      </c>
      <c r="D25" s="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60"/>
      <c r="Q25" s="105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</row>
    <row r="26" spans="1:103" s="38" customFormat="1" ht="75" x14ac:dyDescent="0.3">
      <c r="A26" s="1" t="s">
        <v>66</v>
      </c>
      <c r="B26" s="1" t="s">
        <v>110</v>
      </c>
      <c r="C26" s="115"/>
      <c r="D26" s="43"/>
      <c r="E26" s="43"/>
      <c r="F26" s="2">
        <v>1</v>
      </c>
      <c r="G26" s="2"/>
      <c r="H26" s="2"/>
      <c r="I26" s="2">
        <v>1</v>
      </c>
      <c r="J26" s="2"/>
      <c r="K26" s="2"/>
      <c r="L26" s="2">
        <v>1</v>
      </c>
      <c r="M26" s="43"/>
      <c r="N26" s="2"/>
      <c r="O26" s="43">
        <v>1</v>
      </c>
      <c r="P26" s="61">
        <f>+P27+P28+P29</f>
        <v>0</v>
      </c>
      <c r="Q26" s="210" t="s">
        <v>40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</row>
    <row r="27" spans="1:103" s="38" customFormat="1" ht="34.5" x14ac:dyDescent="0.3">
      <c r="A27" s="12" t="s">
        <v>157</v>
      </c>
      <c r="B27" s="9" t="s">
        <v>87</v>
      </c>
      <c r="C27" s="116" t="s">
        <v>171</v>
      </c>
      <c r="D27" s="47"/>
      <c r="E27" s="47"/>
      <c r="F27" s="99">
        <v>1</v>
      </c>
      <c r="G27" s="47"/>
      <c r="H27" s="47"/>
      <c r="I27" s="101"/>
      <c r="J27" s="48"/>
      <c r="K27" s="48"/>
      <c r="L27" s="48"/>
      <c r="M27" s="21"/>
      <c r="N27" s="48"/>
      <c r="O27" s="100">
        <v>1</v>
      </c>
      <c r="P27" s="62"/>
      <c r="Q27" s="210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</row>
    <row r="28" spans="1:103" s="38" customFormat="1" ht="34.5" x14ac:dyDescent="0.3">
      <c r="A28" s="12" t="s">
        <v>158</v>
      </c>
      <c r="B28" s="9" t="s">
        <v>111</v>
      </c>
      <c r="C28" s="9" t="s">
        <v>172</v>
      </c>
      <c r="D28" s="21"/>
      <c r="E28" s="21"/>
      <c r="F28" s="99">
        <v>1</v>
      </c>
      <c r="G28" s="100">
        <v>1</v>
      </c>
      <c r="H28" s="48"/>
      <c r="I28" s="100">
        <v>1</v>
      </c>
      <c r="J28" s="48"/>
      <c r="K28" s="100">
        <v>1</v>
      </c>
      <c r="L28" s="100">
        <v>1</v>
      </c>
      <c r="M28" s="21"/>
      <c r="N28" s="100">
        <v>1</v>
      </c>
      <c r="O28" s="21"/>
      <c r="P28" s="62"/>
      <c r="Q28" s="210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</row>
    <row r="29" spans="1:103" s="38" customFormat="1" ht="34.5" x14ac:dyDescent="0.3">
      <c r="A29" s="12" t="s">
        <v>180</v>
      </c>
      <c r="B29" s="12" t="s">
        <v>181</v>
      </c>
      <c r="C29" s="9" t="s">
        <v>154</v>
      </c>
      <c r="D29" s="99">
        <v>1</v>
      </c>
      <c r="E29" s="21"/>
      <c r="F29" s="48"/>
      <c r="G29" s="11"/>
      <c r="H29" s="99">
        <v>1</v>
      </c>
      <c r="I29" s="48"/>
      <c r="J29" s="48"/>
      <c r="K29" s="48"/>
      <c r="L29" s="99">
        <v>1</v>
      </c>
      <c r="M29" s="21"/>
      <c r="N29" s="48"/>
      <c r="O29" s="99">
        <v>1</v>
      </c>
      <c r="P29" s="62"/>
      <c r="Q29" s="210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</row>
    <row r="30" spans="1:103" s="38" customFormat="1" ht="58.5" customHeight="1" x14ac:dyDescent="0.3">
      <c r="A30" s="10" t="s">
        <v>182</v>
      </c>
      <c r="B30" s="10" t="s">
        <v>112</v>
      </c>
      <c r="C30" s="10" t="s">
        <v>173</v>
      </c>
      <c r="D30" s="11"/>
      <c r="E30" s="11"/>
      <c r="F30" s="11"/>
      <c r="G30" s="11"/>
      <c r="H30" s="11"/>
      <c r="I30" s="102">
        <v>5</v>
      </c>
      <c r="J30" s="11"/>
      <c r="K30" s="11"/>
      <c r="L30" s="11"/>
      <c r="M30" s="11"/>
      <c r="N30" s="11"/>
      <c r="O30" s="102">
        <v>3</v>
      </c>
      <c r="P30" s="62"/>
      <c r="Q30" s="210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</row>
    <row r="31" spans="1:103" s="38" customFormat="1" ht="44.25" customHeight="1" x14ac:dyDescent="0.3">
      <c r="A31" s="10" t="s">
        <v>159</v>
      </c>
      <c r="B31" s="10" t="s">
        <v>183</v>
      </c>
      <c r="C31" s="10" t="s">
        <v>174</v>
      </c>
      <c r="D31" s="11"/>
      <c r="E31" s="11"/>
      <c r="F31" s="11"/>
      <c r="G31" s="11"/>
      <c r="H31" s="11"/>
      <c r="I31" s="102">
        <v>1</v>
      </c>
      <c r="J31" s="11"/>
      <c r="K31" s="11"/>
      <c r="L31" s="102">
        <v>1</v>
      </c>
      <c r="M31" s="11"/>
      <c r="N31" s="11"/>
      <c r="O31" s="102">
        <v>1</v>
      </c>
      <c r="P31" s="62"/>
      <c r="Q31" s="210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</row>
    <row r="32" spans="1:103" s="38" customFormat="1" ht="66" customHeight="1" x14ac:dyDescent="0.3">
      <c r="A32" s="10" t="s">
        <v>160</v>
      </c>
      <c r="B32" s="10" t="s">
        <v>179</v>
      </c>
      <c r="C32" s="10" t="s">
        <v>171</v>
      </c>
      <c r="D32" s="11"/>
      <c r="E32" s="11"/>
      <c r="F32" s="11"/>
      <c r="G32" s="11"/>
      <c r="H32" s="102">
        <v>1</v>
      </c>
      <c r="I32" s="11"/>
      <c r="J32" s="11"/>
      <c r="K32" s="102">
        <v>1</v>
      </c>
      <c r="L32" s="11"/>
      <c r="M32" s="11"/>
      <c r="N32" s="11"/>
      <c r="O32" s="11"/>
      <c r="P32" s="62"/>
      <c r="Q32" s="210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</row>
    <row r="33" spans="1:104" s="38" customFormat="1" ht="51.75" x14ac:dyDescent="0.3">
      <c r="A33" s="10" t="s">
        <v>177</v>
      </c>
      <c r="B33" s="10" t="s">
        <v>185</v>
      </c>
      <c r="C33" s="10" t="s">
        <v>175</v>
      </c>
      <c r="D33" s="11"/>
      <c r="E33" s="11"/>
      <c r="F33" s="11"/>
      <c r="G33" s="11"/>
      <c r="H33" s="11"/>
      <c r="I33" s="11"/>
      <c r="J33" s="11"/>
      <c r="K33" s="102">
        <v>1</v>
      </c>
      <c r="L33" s="11"/>
      <c r="M33" s="11"/>
      <c r="N33" s="11"/>
      <c r="O33" s="11"/>
      <c r="P33" s="62"/>
      <c r="Q33" s="210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</row>
    <row r="34" spans="1:104" s="38" customFormat="1" ht="51.75" x14ac:dyDescent="0.3">
      <c r="A34" s="10" t="s">
        <v>161</v>
      </c>
      <c r="B34" s="10" t="s">
        <v>123</v>
      </c>
      <c r="C34" s="10"/>
      <c r="D34" s="11"/>
      <c r="E34" s="11"/>
      <c r="F34" s="11"/>
      <c r="G34" s="11"/>
      <c r="H34" s="11"/>
      <c r="I34" s="102">
        <v>1</v>
      </c>
      <c r="J34" s="11"/>
      <c r="K34" s="11"/>
      <c r="L34" s="11"/>
      <c r="M34" s="11"/>
      <c r="N34" s="11"/>
      <c r="O34" s="102">
        <v>1</v>
      </c>
      <c r="P34" s="62"/>
      <c r="Q34" s="210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</row>
    <row r="35" spans="1:104" s="38" customFormat="1" ht="51.75" x14ac:dyDescent="0.3">
      <c r="A35" s="10" t="s">
        <v>186</v>
      </c>
      <c r="B35" s="10" t="s">
        <v>194</v>
      </c>
      <c r="C35" s="10" t="s">
        <v>176</v>
      </c>
      <c r="D35" s="102">
        <v>1</v>
      </c>
      <c r="E35" s="102">
        <v>1</v>
      </c>
      <c r="F35" s="102">
        <v>1</v>
      </c>
      <c r="G35" s="102">
        <v>1</v>
      </c>
      <c r="H35" s="102">
        <v>1</v>
      </c>
      <c r="I35" s="102">
        <v>1</v>
      </c>
      <c r="J35" s="102">
        <v>1</v>
      </c>
      <c r="K35" s="102">
        <v>1</v>
      </c>
      <c r="L35" s="102">
        <v>1</v>
      </c>
      <c r="M35" s="102">
        <v>1</v>
      </c>
      <c r="N35" s="102">
        <v>1</v>
      </c>
      <c r="O35" s="102">
        <v>1</v>
      </c>
      <c r="P35" s="62"/>
      <c r="Q35" s="210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4" s="43" customFormat="1" ht="60" customHeight="1" x14ac:dyDescent="0.25">
      <c r="A36" s="1" t="s">
        <v>67</v>
      </c>
      <c r="B36" s="1" t="s">
        <v>31</v>
      </c>
      <c r="C36" s="114" t="s">
        <v>187</v>
      </c>
      <c r="P36" s="13">
        <v>1000000</v>
      </c>
      <c r="Q36" s="200" t="s">
        <v>40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0"/>
    </row>
    <row r="37" spans="1:104" s="38" customFormat="1" ht="34.5" x14ac:dyDescent="0.3">
      <c r="A37" s="12" t="s">
        <v>165</v>
      </c>
      <c r="B37" s="9" t="s">
        <v>113</v>
      </c>
      <c r="C37" s="9" t="s">
        <v>187</v>
      </c>
      <c r="D37" s="21"/>
      <c r="E37" s="21"/>
      <c r="F37" s="48"/>
      <c r="G37" s="102">
        <v>1</v>
      </c>
      <c r="H37" s="48"/>
      <c r="I37" s="48"/>
      <c r="J37" s="48"/>
      <c r="K37" s="48"/>
      <c r="L37" s="48"/>
      <c r="M37" s="21"/>
      <c r="N37" s="48"/>
      <c r="O37" s="102">
        <v>1</v>
      </c>
      <c r="P37" s="64">
        <v>1000000</v>
      </c>
      <c r="Q37" s="200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</row>
    <row r="38" spans="1:104" s="38" customFormat="1" ht="34.5" x14ac:dyDescent="0.3">
      <c r="A38" s="24" t="s">
        <v>166</v>
      </c>
      <c r="B38" s="9" t="s">
        <v>114</v>
      </c>
      <c r="C38" s="9" t="s">
        <v>188</v>
      </c>
      <c r="D38" s="21"/>
      <c r="E38" s="21"/>
      <c r="F38" s="48"/>
      <c r="G38" s="102">
        <v>1</v>
      </c>
      <c r="H38" s="48"/>
      <c r="I38" s="48"/>
      <c r="J38" s="48"/>
      <c r="K38" s="102">
        <v>1</v>
      </c>
      <c r="L38" s="48"/>
      <c r="M38" s="21"/>
      <c r="N38" s="48"/>
      <c r="O38" s="102">
        <v>1</v>
      </c>
      <c r="P38" s="62"/>
      <c r="Q38" s="200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</row>
    <row r="39" spans="1:104" s="38" customFormat="1" ht="51.75" x14ac:dyDescent="0.3">
      <c r="A39" s="12" t="s">
        <v>167</v>
      </c>
      <c r="B39" s="9" t="s">
        <v>196</v>
      </c>
      <c r="C39" s="9" t="s">
        <v>189</v>
      </c>
      <c r="D39" s="102">
        <v>1</v>
      </c>
      <c r="E39" s="102">
        <v>1</v>
      </c>
      <c r="F39" s="102">
        <v>1</v>
      </c>
      <c r="G39" s="102">
        <v>1</v>
      </c>
      <c r="H39" s="102">
        <v>1</v>
      </c>
      <c r="I39" s="102">
        <v>1</v>
      </c>
      <c r="J39" s="102">
        <v>1</v>
      </c>
      <c r="K39" s="102">
        <v>1</v>
      </c>
      <c r="L39" s="102">
        <v>1</v>
      </c>
      <c r="M39" s="102">
        <v>1</v>
      </c>
      <c r="N39" s="102">
        <v>1</v>
      </c>
      <c r="O39" s="102">
        <v>1</v>
      </c>
      <c r="P39" s="62"/>
      <c r="Q39" s="200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</row>
    <row r="40" spans="1:104" s="38" customFormat="1" ht="36.75" customHeight="1" x14ac:dyDescent="0.3">
      <c r="A40" s="12" t="s">
        <v>195</v>
      </c>
      <c r="B40" s="9" t="s">
        <v>106</v>
      </c>
      <c r="C40" s="9" t="s">
        <v>190</v>
      </c>
      <c r="D40" s="21"/>
      <c r="E40" s="21"/>
      <c r="F40" s="102">
        <v>1</v>
      </c>
      <c r="G40" s="48"/>
      <c r="H40" s="48"/>
      <c r="I40" s="102">
        <v>1</v>
      </c>
      <c r="J40" s="48"/>
      <c r="K40" s="48"/>
      <c r="L40" s="102">
        <v>1</v>
      </c>
      <c r="M40" s="21"/>
      <c r="N40" s="48"/>
      <c r="O40" s="102">
        <v>1</v>
      </c>
      <c r="P40" s="62"/>
      <c r="Q40" s="200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</row>
    <row r="41" spans="1:104" s="38" customFormat="1" ht="34.5" x14ac:dyDescent="0.3">
      <c r="A41" s="12" t="s">
        <v>168</v>
      </c>
      <c r="B41" s="9" t="s">
        <v>115</v>
      </c>
      <c r="C41" s="9" t="s">
        <v>191</v>
      </c>
      <c r="D41" s="21"/>
      <c r="E41" s="21"/>
      <c r="F41" s="48"/>
      <c r="G41" s="102">
        <v>2</v>
      </c>
      <c r="H41" s="48"/>
      <c r="I41" s="48"/>
      <c r="J41" s="48"/>
      <c r="K41" s="48"/>
      <c r="L41" s="48"/>
      <c r="M41" s="21"/>
      <c r="N41" s="48"/>
      <c r="O41" s="102">
        <v>1</v>
      </c>
      <c r="P41" s="62"/>
      <c r="Q41" s="200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</row>
    <row r="42" spans="1:104" s="38" customFormat="1" ht="36.75" customHeight="1" x14ac:dyDescent="0.3">
      <c r="A42" s="12" t="s">
        <v>193</v>
      </c>
      <c r="B42" s="9" t="s">
        <v>116</v>
      </c>
      <c r="C42" s="9" t="s">
        <v>192</v>
      </c>
      <c r="D42" s="102">
        <v>125</v>
      </c>
      <c r="E42" s="102">
        <v>125</v>
      </c>
      <c r="F42" s="102">
        <v>125</v>
      </c>
      <c r="G42" s="102">
        <v>125</v>
      </c>
      <c r="H42" s="102">
        <v>125</v>
      </c>
      <c r="I42" s="102">
        <v>125</v>
      </c>
      <c r="J42" s="102">
        <f t="shared" ref="J42:O42" si="0">1500/12</f>
        <v>125</v>
      </c>
      <c r="K42" s="102">
        <f t="shared" si="0"/>
        <v>125</v>
      </c>
      <c r="L42" s="102">
        <f t="shared" si="0"/>
        <v>125</v>
      </c>
      <c r="M42" s="102">
        <f t="shared" si="0"/>
        <v>125</v>
      </c>
      <c r="N42" s="102">
        <f t="shared" si="0"/>
        <v>125</v>
      </c>
      <c r="O42" s="102">
        <f t="shared" si="0"/>
        <v>125</v>
      </c>
      <c r="P42" s="62"/>
      <c r="Q42" s="200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</row>
    <row r="43" spans="1:104" s="38" customFormat="1" ht="65.25" customHeight="1" x14ac:dyDescent="0.3">
      <c r="A43" s="1" t="s">
        <v>69</v>
      </c>
      <c r="B43" s="1" t="s">
        <v>68</v>
      </c>
      <c r="C43" s="10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13">
        <v>90285</v>
      </c>
      <c r="P43" s="5">
        <f>P44+P50+P53+P53+P56+P57+P58</f>
        <v>14066400</v>
      </c>
      <c r="Q43" s="200" t="s">
        <v>36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</row>
    <row r="44" spans="1:104" s="38" customFormat="1" ht="30.75" customHeight="1" x14ac:dyDescent="0.3">
      <c r="A44" s="14" t="s">
        <v>70</v>
      </c>
      <c r="B44" s="113"/>
      <c r="C44" s="117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>
        <v>22000</v>
      </c>
      <c r="P44" s="63">
        <f>SUM(P45:P49)</f>
        <v>4521400</v>
      </c>
      <c r="Q44" s="200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</row>
    <row r="45" spans="1:104" s="38" customFormat="1" ht="34.5" x14ac:dyDescent="0.3">
      <c r="A45" s="15" t="s">
        <v>198</v>
      </c>
      <c r="B45" s="15" t="s">
        <v>71</v>
      </c>
      <c r="C45" s="118" t="s">
        <v>199</v>
      </c>
      <c r="D45" s="102">
        <v>6</v>
      </c>
      <c r="E45" s="102">
        <v>6</v>
      </c>
      <c r="F45" s="102">
        <v>6</v>
      </c>
      <c r="G45" s="102">
        <v>6</v>
      </c>
      <c r="H45" s="102">
        <v>6</v>
      </c>
      <c r="I45" s="102">
        <v>6</v>
      </c>
      <c r="J45" s="102">
        <v>6</v>
      </c>
      <c r="K45" s="102">
        <v>6</v>
      </c>
      <c r="L45" s="102">
        <v>6</v>
      </c>
      <c r="M45" s="102">
        <v>6</v>
      </c>
      <c r="N45" s="102">
        <v>6</v>
      </c>
      <c r="O45" s="102">
        <v>6</v>
      </c>
      <c r="P45" s="64">
        <v>1668000</v>
      </c>
      <c r="Q45" s="200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</row>
    <row r="46" spans="1:104" s="38" customFormat="1" ht="27.75" customHeight="1" x14ac:dyDescent="0.3">
      <c r="A46" s="15" t="s">
        <v>74</v>
      </c>
      <c r="B46" s="15" t="s">
        <v>72</v>
      </c>
      <c r="C46" s="118" t="s">
        <v>200</v>
      </c>
      <c r="D46" s="102">
        <v>1</v>
      </c>
      <c r="E46" s="102">
        <v>2</v>
      </c>
      <c r="F46" s="102">
        <v>2</v>
      </c>
      <c r="G46" s="102">
        <v>2</v>
      </c>
      <c r="H46" s="102">
        <v>2</v>
      </c>
      <c r="I46" s="102">
        <v>2</v>
      </c>
      <c r="J46" s="102">
        <v>2</v>
      </c>
      <c r="K46" s="102">
        <v>2</v>
      </c>
      <c r="L46" s="102">
        <v>2</v>
      </c>
      <c r="M46" s="102">
        <v>2</v>
      </c>
      <c r="N46" s="102">
        <v>2</v>
      </c>
      <c r="O46" s="102">
        <v>1</v>
      </c>
      <c r="P46" s="64">
        <v>653400</v>
      </c>
      <c r="Q46" s="200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</row>
    <row r="47" spans="1:104" s="38" customFormat="1" ht="63.75" customHeight="1" x14ac:dyDescent="0.3">
      <c r="A47" s="15" t="s">
        <v>91</v>
      </c>
      <c r="B47" s="15" t="s">
        <v>73</v>
      </c>
      <c r="C47" s="118" t="s">
        <v>201</v>
      </c>
      <c r="D47" s="17"/>
      <c r="E47" s="17"/>
      <c r="F47" s="104">
        <v>100000</v>
      </c>
      <c r="G47" s="17"/>
      <c r="H47" s="17"/>
      <c r="I47" s="17"/>
      <c r="J47" s="17"/>
      <c r="K47" s="17"/>
      <c r="L47" s="17"/>
      <c r="M47" s="17"/>
      <c r="N47" s="17"/>
      <c r="O47" s="17"/>
      <c r="P47" s="64">
        <v>2100000</v>
      </c>
      <c r="Q47" s="200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</row>
    <row r="48" spans="1:104" s="38" customFormat="1" ht="42.75" customHeight="1" x14ac:dyDescent="0.3">
      <c r="A48" s="93" t="s">
        <v>92</v>
      </c>
      <c r="B48" s="93" t="s">
        <v>77</v>
      </c>
      <c r="C48" s="123" t="s">
        <v>197</v>
      </c>
      <c r="D48" s="17"/>
      <c r="E48" s="17"/>
      <c r="F48" s="102">
        <v>1</v>
      </c>
      <c r="G48" s="17"/>
      <c r="H48" s="17"/>
      <c r="I48" s="17"/>
      <c r="J48" s="17"/>
      <c r="K48" s="102">
        <v>1</v>
      </c>
      <c r="L48" s="17"/>
      <c r="M48" s="17"/>
      <c r="N48" s="17"/>
      <c r="O48" s="17"/>
      <c r="P48" s="65">
        <v>50000</v>
      </c>
      <c r="Q48" s="200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</row>
    <row r="49" spans="1:103" s="38" customFormat="1" ht="51.75" x14ac:dyDescent="0.3">
      <c r="A49" s="15" t="s">
        <v>76</v>
      </c>
      <c r="B49" s="15" t="s">
        <v>75</v>
      </c>
      <c r="C49" s="118" t="s">
        <v>202</v>
      </c>
      <c r="D49" s="17"/>
      <c r="E49" s="102">
        <v>1</v>
      </c>
      <c r="F49" s="17"/>
      <c r="G49" s="17"/>
      <c r="H49" s="102">
        <v>1</v>
      </c>
      <c r="I49" s="17"/>
      <c r="J49" s="17"/>
      <c r="K49" s="102">
        <v>1</v>
      </c>
      <c r="L49" s="17"/>
      <c r="M49" s="17"/>
      <c r="N49" s="102">
        <v>1</v>
      </c>
      <c r="O49" s="17"/>
      <c r="P49" s="64">
        <v>50000</v>
      </c>
      <c r="Q49" s="200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</row>
    <row r="50" spans="1:103" ht="49.5" customHeight="1" x14ac:dyDescent="0.3">
      <c r="A50" s="18" t="s">
        <v>78</v>
      </c>
      <c r="B50" s="19" t="s">
        <v>79</v>
      </c>
      <c r="C50" s="119" t="s">
        <v>203</v>
      </c>
      <c r="D50" s="104">
        <v>3750</v>
      </c>
      <c r="E50" s="104">
        <v>3750</v>
      </c>
      <c r="F50" s="104">
        <v>3750</v>
      </c>
      <c r="G50" s="104">
        <v>3750</v>
      </c>
      <c r="H50" s="104">
        <v>3750</v>
      </c>
      <c r="I50" s="104">
        <v>3750</v>
      </c>
      <c r="J50" s="104">
        <v>3750</v>
      </c>
      <c r="K50" s="104">
        <v>3750</v>
      </c>
      <c r="L50" s="104">
        <v>3750</v>
      </c>
      <c r="M50" s="104">
        <v>3750</v>
      </c>
      <c r="N50" s="104">
        <v>3750</v>
      </c>
      <c r="O50" s="104">
        <v>3750</v>
      </c>
      <c r="P50" s="66">
        <f>SUM(P51:P52)</f>
        <v>1900000</v>
      </c>
      <c r="Q50" s="200"/>
    </row>
    <row r="51" spans="1:103" s="38" customFormat="1" ht="84" customHeight="1" x14ac:dyDescent="0.3">
      <c r="A51" s="15" t="s">
        <v>210</v>
      </c>
      <c r="B51" s="15" t="s">
        <v>79</v>
      </c>
      <c r="C51" s="123" t="s">
        <v>204</v>
      </c>
      <c r="D51" s="17"/>
      <c r="E51" s="17"/>
      <c r="F51" s="102">
        <v>300</v>
      </c>
      <c r="G51" s="17"/>
      <c r="H51" s="17"/>
      <c r="I51" s="102">
        <v>300</v>
      </c>
      <c r="J51" s="17"/>
      <c r="K51" s="17"/>
      <c r="L51" s="102">
        <v>300</v>
      </c>
      <c r="M51" s="17"/>
      <c r="N51" s="17"/>
      <c r="O51" s="102">
        <v>300</v>
      </c>
      <c r="P51" s="64">
        <v>1450000</v>
      </c>
      <c r="Q51" s="200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</row>
    <row r="52" spans="1:103" s="38" customFormat="1" ht="58.5" customHeight="1" x14ac:dyDescent="0.3">
      <c r="A52" s="15" t="s">
        <v>209</v>
      </c>
      <c r="B52" s="15" t="s">
        <v>206</v>
      </c>
      <c r="C52" s="119" t="s">
        <v>205</v>
      </c>
      <c r="D52" s="17"/>
      <c r="E52" s="17"/>
      <c r="F52" s="104">
        <v>10000</v>
      </c>
      <c r="G52" s="17"/>
      <c r="H52" s="17"/>
      <c r="I52" s="17"/>
      <c r="J52" s="17"/>
      <c r="K52" s="17"/>
      <c r="L52" s="17"/>
      <c r="M52" s="17"/>
      <c r="N52" s="17"/>
      <c r="O52" s="17"/>
      <c r="P52" s="64">
        <v>450000</v>
      </c>
      <c r="Q52" s="200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</row>
    <row r="53" spans="1:103" s="38" customFormat="1" ht="38.25" customHeight="1" x14ac:dyDescent="0.3">
      <c r="A53" s="20" t="s">
        <v>359</v>
      </c>
      <c r="B53" s="10" t="s">
        <v>80</v>
      </c>
      <c r="C53" s="10" t="s">
        <v>207</v>
      </c>
      <c r="D53" s="17"/>
      <c r="E53" s="17"/>
      <c r="F53" s="17"/>
      <c r="G53" s="17"/>
      <c r="H53" s="17"/>
      <c r="I53" s="102">
        <v>1</v>
      </c>
      <c r="J53" s="17"/>
      <c r="K53" s="17"/>
      <c r="L53" s="17"/>
      <c r="M53" s="17"/>
      <c r="N53" s="17"/>
      <c r="O53" s="17"/>
      <c r="P53" s="45">
        <v>2100000</v>
      </c>
      <c r="Q53" s="200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</row>
    <row r="54" spans="1:103" s="38" customFormat="1" ht="38.25" customHeight="1" x14ac:dyDescent="0.3">
      <c r="A54" s="124" t="s">
        <v>315</v>
      </c>
      <c r="B54" s="10" t="s">
        <v>211</v>
      </c>
      <c r="C54" s="10" t="s">
        <v>212</v>
      </c>
      <c r="D54" s="17"/>
      <c r="E54" s="17"/>
      <c r="F54" s="17"/>
      <c r="G54" s="17"/>
      <c r="H54" s="17"/>
      <c r="I54" s="102">
        <v>1</v>
      </c>
      <c r="J54" s="17"/>
      <c r="K54" s="17"/>
      <c r="L54" s="17"/>
      <c r="M54" s="17"/>
      <c r="N54" s="17"/>
      <c r="O54" s="17"/>
      <c r="P54" s="45"/>
      <c r="Q54" s="200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</row>
    <row r="55" spans="1:103" s="38" customFormat="1" ht="38.25" customHeight="1" x14ac:dyDescent="0.3">
      <c r="A55" s="124" t="s">
        <v>213</v>
      </c>
      <c r="B55" s="10" t="s">
        <v>214</v>
      </c>
      <c r="C55" s="10" t="s">
        <v>171</v>
      </c>
      <c r="D55" s="17"/>
      <c r="E55" s="17"/>
      <c r="F55" s="17"/>
      <c r="G55" s="17"/>
      <c r="H55" s="17"/>
      <c r="I55" s="102">
        <v>1</v>
      </c>
      <c r="J55" s="17"/>
      <c r="K55" s="17"/>
      <c r="L55" s="17"/>
      <c r="M55" s="17"/>
      <c r="N55" s="17"/>
      <c r="O55" s="17"/>
      <c r="P55" s="45"/>
      <c r="Q55" s="200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</row>
    <row r="56" spans="1:103" s="38" customFormat="1" ht="51.75" x14ac:dyDescent="0.3">
      <c r="A56" s="93" t="s">
        <v>362</v>
      </c>
      <c r="B56" s="10" t="s">
        <v>81</v>
      </c>
      <c r="C56" s="10" t="s">
        <v>208</v>
      </c>
      <c r="D56" s="17"/>
      <c r="E56" s="17"/>
      <c r="F56" s="102">
        <v>1</v>
      </c>
      <c r="G56" s="17"/>
      <c r="H56" s="17"/>
      <c r="I56" s="17"/>
      <c r="J56" s="17"/>
      <c r="K56" s="17"/>
      <c r="L56" s="17"/>
      <c r="M56" s="17"/>
      <c r="N56" s="17"/>
      <c r="O56" s="102">
        <v>1</v>
      </c>
      <c r="P56" s="45">
        <v>350000</v>
      </c>
      <c r="Q56" s="200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</row>
    <row r="57" spans="1:103" s="38" customFormat="1" ht="35.25" customHeight="1" x14ac:dyDescent="0.3">
      <c r="A57" s="125" t="s">
        <v>93</v>
      </c>
      <c r="B57" s="16" t="s">
        <v>82</v>
      </c>
      <c r="C57" s="123" t="s">
        <v>216</v>
      </c>
      <c r="D57" s="17"/>
      <c r="E57" s="102">
        <v>1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>
        <v>90000</v>
      </c>
      <c r="Q57" s="200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</row>
    <row r="58" spans="1:103" s="38" customFormat="1" ht="45" customHeight="1" x14ac:dyDescent="0.3">
      <c r="A58" s="16" t="s">
        <v>83</v>
      </c>
      <c r="B58" s="16" t="s">
        <v>215</v>
      </c>
      <c r="C58" s="118" t="s">
        <v>217</v>
      </c>
      <c r="D58" s="102">
        <v>1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>
        <f>SUM(P59:P67)</f>
        <v>3005000</v>
      </c>
      <c r="Q58" s="43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</row>
    <row r="59" spans="1:103" s="38" customFormat="1" ht="54.75" customHeight="1" x14ac:dyDescent="0.3">
      <c r="A59" s="93" t="s">
        <v>84</v>
      </c>
      <c r="B59" s="10" t="s">
        <v>94</v>
      </c>
      <c r="C59" s="10" t="s">
        <v>218</v>
      </c>
      <c r="D59" s="44"/>
      <c r="E59" s="44"/>
      <c r="F59" s="44"/>
      <c r="G59" s="44"/>
      <c r="H59" s="44"/>
      <c r="I59" s="102">
        <v>1</v>
      </c>
      <c r="J59" s="44"/>
      <c r="K59" s="44"/>
      <c r="L59" s="44"/>
      <c r="M59" s="44"/>
      <c r="N59" s="44"/>
      <c r="O59" s="44"/>
      <c r="P59" s="64">
        <v>350000</v>
      </c>
      <c r="Q59" s="43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</row>
    <row r="60" spans="1:103" s="38" customFormat="1" ht="44.25" customHeight="1" x14ac:dyDescent="0.3">
      <c r="A60" s="93" t="s">
        <v>85</v>
      </c>
      <c r="B60" s="10" t="s">
        <v>88</v>
      </c>
      <c r="C60" s="10" t="s">
        <v>219</v>
      </c>
      <c r="D60" s="44"/>
      <c r="E60" s="44"/>
      <c r="F60" s="44"/>
      <c r="G60" s="44"/>
      <c r="H60" s="44"/>
      <c r="I60" s="102">
        <v>1</v>
      </c>
      <c r="J60" s="44"/>
      <c r="K60" s="44"/>
      <c r="L60" s="44"/>
      <c r="M60" s="44"/>
      <c r="N60" s="44"/>
      <c r="O60" s="44"/>
      <c r="P60" s="64">
        <v>350000</v>
      </c>
      <c r="Q60" s="43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</row>
    <row r="61" spans="1:103" s="38" customFormat="1" ht="34.5" customHeight="1" x14ac:dyDescent="0.3">
      <c r="A61" s="93" t="s">
        <v>95</v>
      </c>
      <c r="B61" s="10" t="s">
        <v>87</v>
      </c>
      <c r="C61" s="10" t="s">
        <v>171</v>
      </c>
      <c r="D61" s="44"/>
      <c r="E61" s="44"/>
      <c r="F61" s="44"/>
      <c r="G61" s="44"/>
      <c r="H61" s="44"/>
      <c r="I61" s="44"/>
      <c r="J61" s="44"/>
      <c r="K61" s="102">
        <v>1</v>
      </c>
      <c r="L61" s="44"/>
      <c r="M61" s="44"/>
      <c r="N61" s="44"/>
      <c r="O61" s="44"/>
      <c r="P61" s="64">
        <v>930000</v>
      </c>
      <c r="Q61" s="43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</row>
    <row r="62" spans="1:103" s="38" customFormat="1" ht="34.5" customHeight="1" x14ac:dyDescent="0.3">
      <c r="A62" s="93" t="s">
        <v>162</v>
      </c>
      <c r="B62" s="10" t="s">
        <v>86</v>
      </c>
      <c r="C62" s="10" t="s">
        <v>190</v>
      </c>
      <c r="D62" s="44"/>
      <c r="E62" s="44"/>
      <c r="F62" s="44"/>
      <c r="G62" s="44"/>
      <c r="H62" s="44"/>
      <c r="I62" s="102">
        <v>1</v>
      </c>
      <c r="J62" s="102">
        <v>1</v>
      </c>
      <c r="K62" s="102">
        <v>1</v>
      </c>
      <c r="L62" s="102">
        <v>1</v>
      </c>
      <c r="M62" s="44"/>
      <c r="N62" s="44"/>
      <c r="O62" s="44"/>
      <c r="P62" s="64">
        <v>100000</v>
      </c>
      <c r="Q62" s="43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</row>
    <row r="63" spans="1:103" s="38" customFormat="1" ht="48" customHeight="1" x14ac:dyDescent="0.3">
      <c r="A63" s="93" t="s">
        <v>163</v>
      </c>
      <c r="B63" s="10" t="s">
        <v>96</v>
      </c>
      <c r="C63" s="10" t="s">
        <v>221</v>
      </c>
      <c r="D63" s="44"/>
      <c r="E63" s="44"/>
      <c r="F63" s="44"/>
      <c r="G63" s="44"/>
      <c r="H63" s="44"/>
      <c r="I63" s="44"/>
      <c r="J63" s="44"/>
      <c r="K63" s="44"/>
      <c r="L63" s="102">
        <v>1</v>
      </c>
      <c r="M63" s="44"/>
      <c r="N63" s="44"/>
      <c r="O63" s="44"/>
      <c r="P63" s="64">
        <v>350000</v>
      </c>
      <c r="Q63" s="43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</row>
    <row r="64" spans="1:103" s="38" customFormat="1" ht="34.5" customHeight="1" x14ac:dyDescent="0.3">
      <c r="A64" s="93" t="s">
        <v>347</v>
      </c>
      <c r="B64" s="10" t="s">
        <v>117</v>
      </c>
      <c r="C64" s="10" t="s">
        <v>222</v>
      </c>
      <c r="D64" s="44"/>
      <c r="E64" s="44"/>
      <c r="F64" s="44"/>
      <c r="G64" s="44"/>
      <c r="H64" s="44"/>
      <c r="I64" s="44"/>
      <c r="J64" s="44"/>
      <c r="K64" s="44"/>
      <c r="L64" s="102">
        <v>2</v>
      </c>
      <c r="M64" s="102">
        <v>3</v>
      </c>
      <c r="N64" s="102">
        <v>3</v>
      </c>
      <c r="O64" s="102">
        <v>2</v>
      </c>
      <c r="P64" s="64">
        <v>75000</v>
      </c>
      <c r="Q64" s="43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</row>
    <row r="65" spans="1:103" s="38" customFormat="1" ht="34.5" customHeight="1" x14ac:dyDescent="0.3">
      <c r="A65" s="93" t="s">
        <v>220</v>
      </c>
      <c r="B65" s="10" t="s">
        <v>118</v>
      </c>
      <c r="C65" s="10" t="s">
        <v>223</v>
      </c>
      <c r="D65" s="44"/>
      <c r="E65" s="44"/>
      <c r="F65" s="44"/>
      <c r="G65" s="44"/>
      <c r="H65" s="44"/>
      <c r="I65" s="102">
        <v>5</v>
      </c>
      <c r="J65" s="102"/>
      <c r="K65" s="102">
        <v>5</v>
      </c>
      <c r="L65" s="44"/>
      <c r="M65" s="102">
        <v>5</v>
      </c>
      <c r="N65" s="44"/>
      <c r="O65" s="44"/>
      <c r="P65" s="64">
        <v>150000</v>
      </c>
      <c r="Q65" s="13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</row>
    <row r="66" spans="1:103" s="38" customFormat="1" ht="34.5" customHeight="1" x14ac:dyDescent="0.3">
      <c r="A66" s="93" t="s">
        <v>164</v>
      </c>
      <c r="B66" s="10" t="s">
        <v>106</v>
      </c>
      <c r="C66" s="10" t="s">
        <v>224</v>
      </c>
      <c r="D66" s="44"/>
      <c r="E66" s="44"/>
      <c r="F66" s="44"/>
      <c r="G66" s="44"/>
      <c r="H66" s="44"/>
      <c r="I66" s="102">
        <v>5</v>
      </c>
      <c r="J66" s="102"/>
      <c r="K66" s="102">
        <v>5</v>
      </c>
      <c r="L66" s="44"/>
      <c r="M66" s="102">
        <v>5</v>
      </c>
      <c r="N66" s="44"/>
      <c r="O66" s="44"/>
      <c r="P66" s="64">
        <v>150000</v>
      </c>
      <c r="Q66" s="43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</row>
    <row r="67" spans="1:103" s="38" customFormat="1" ht="53.25" customHeight="1" x14ac:dyDescent="0.3">
      <c r="A67" s="93" t="s">
        <v>227</v>
      </c>
      <c r="B67" s="10" t="s">
        <v>226</v>
      </c>
      <c r="C67" s="10" t="s">
        <v>225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102">
        <v>1</v>
      </c>
      <c r="P67" s="64">
        <v>550000</v>
      </c>
      <c r="Q67" s="43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</row>
    <row r="68" spans="1:103" ht="44.25" customHeight="1" x14ac:dyDescent="0.3">
      <c r="A68" s="16" t="s">
        <v>348</v>
      </c>
      <c r="B68" s="16" t="s">
        <v>126</v>
      </c>
      <c r="C68" s="15" t="s">
        <v>271</v>
      </c>
      <c r="D68" s="8"/>
      <c r="E68" s="8"/>
      <c r="F68" s="99">
        <v>2</v>
      </c>
      <c r="G68" s="8"/>
      <c r="H68" s="8"/>
      <c r="I68" s="8"/>
      <c r="J68" s="8"/>
      <c r="K68" s="8"/>
      <c r="L68" s="8"/>
      <c r="M68" s="8"/>
      <c r="N68" s="8"/>
      <c r="O68" s="8"/>
      <c r="P68" s="45">
        <v>1300000</v>
      </c>
      <c r="Q68" s="129"/>
    </row>
    <row r="69" spans="1:103" ht="57" customHeight="1" x14ac:dyDescent="0.3">
      <c r="A69" s="130" t="s">
        <v>272</v>
      </c>
      <c r="B69" s="79" t="s">
        <v>124</v>
      </c>
      <c r="C69" s="12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6">
        <f>P70+P71+P72+P73+P74+P76+P75+P77</f>
        <v>1150000</v>
      </c>
      <c r="Q69" s="129"/>
    </row>
    <row r="70" spans="1:103" ht="34.5" x14ac:dyDescent="0.3">
      <c r="A70" s="12" t="s">
        <v>273</v>
      </c>
      <c r="B70" s="10" t="s">
        <v>149</v>
      </c>
      <c r="C70" s="9" t="s">
        <v>286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9">
        <v>2</v>
      </c>
      <c r="P70" s="76">
        <v>500000</v>
      </c>
      <c r="Q70" s="129"/>
    </row>
    <row r="71" spans="1:103" ht="34.5" x14ac:dyDescent="0.3">
      <c r="A71" s="24" t="s">
        <v>280</v>
      </c>
      <c r="B71" s="10" t="s">
        <v>150</v>
      </c>
      <c r="C71" s="9" t="s">
        <v>287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9">
        <v>5</v>
      </c>
      <c r="P71" s="76">
        <v>75000</v>
      </c>
      <c r="Q71" s="129"/>
    </row>
    <row r="72" spans="1:103" ht="37.5" customHeight="1" x14ac:dyDescent="0.3">
      <c r="A72" s="24" t="s">
        <v>281</v>
      </c>
      <c r="B72" s="10" t="s">
        <v>151</v>
      </c>
      <c r="C72" s="9" t="s">
        <v>287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9">
        <v>5</v>
      </c>
      <c r="P72" s="76">
        <f>20000*5</f>
        <v>100000</v>
      </c>
      <c r="Q72" s="129"/>
    </row>
    <row r="73" spans="1:103" ht="34.5" x14ac:dyDescent="0.3">
      <c r="A73" s="24" t="s">
        <v>282</v>
      </c>
      <c r="B73" s="10" t="s">
        <v>152</v>
      </c>
      <c r="C73" s="9" t="s">
        <v>286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9">
        <v>2</v>
      </c>
      <c r="P73" s="76">
        <v>75000</v>
      </c>
      <c r="Q73" s="129"/>
    </row>
    <row r="74" spans="1:103" ht="39" customHeight="1" x14ac:dyDescent="0.3">
      <c r="A74" s="24" t="s">
        <v>283</v>
      </c>
      <c r="B74" s="10" t="s">
        <v>149</v>
      </c>
      <c r="C74" s="9" t="s">
        <v>288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9">
        <v>25</v>
      </c>
      <c r="P74" s="76">
        <f>150000</f>
        <v>150000</v>
      </c>
      <c r="Q74" s="129"/>
    </row>
    <row r="75" spans="1:103" ht="39.75" customHeight="1" x14ac:dyDescent="0.3">
      <c r="A75" s="24" t="s">
        <v>284</v>
      </c>
      <c r="B75" s="10" t="s">
        <v>152</v>
      </c>
      <c r="C75" s="9" t="s">
        <v>288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99">
        <v>25</v>
      </c>
      <c r="P75" s="76">
        <v>50000</v>
      </c>
      <c r="Q75" s="129"/>
    </row>
    <row r="76" spans="1:103" ht="35.25" customHeight="1" x14ac:dyDescent="0.3">
      <c r="A76" s="10" t="s">
        <v>274</v>
      </c>
      <c r="B76" s="10" t="s">
        <v>150</v>
      </c>
      <c r="C76" s="10" t="s">
        <v>289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9">
        <v>60</v>
      </c>
      <c r="P76" s="76">
        <v>50000</v>
      </c>
      <c r="Q76" s="129"/>
    </row>
    <row r="77" spans="1:103" ht="41.25" customHeight="1" x14ac:dyDescent="0.3">
      <c r="A77" s="126" t="s">
        <v>285</v>
      </c>
      <c r="B77" s="10" t="s">
        <v>149</v>
      </c>
      <c r="C77" s="107" t="s">
        <v>287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99">
        <v>5</v>
      </c>
      <c r="P77" s="76">
        <f>30000*5</f>
        <v>150000</v>
      </c>
      <c r="Q77" s="129"/>
    </row>
    <row r="78" spans="1:103" ht="36" customHeight="1" x14ac:dyDescent="0.3">
      <c r="A78" s="26" t="s">
        <v>275</v>
      </c>
      <c r="B78" s="79" t="s">
        <v>43</v>
      </c>
      <c r="C78" s="122"/>
      <c r="D78" s="27"/>
      <c r="E78" s="27"/>
      <c r="F78" s="8"/>
      <c r="G78" s="8"/>
      <c r="H78" s="27"/>
      <c r="I78" s="27"/>
      <c r="J78" s="27"/>
      <c r="K78" s="27"/>
      <c r="L78" s="27"/>
      <c r="M78" s="27"/>
      <c r="N78" s="27"/>
      <c r="O78" s="27"/>
      <c r="P78" s="77">
        <f>P79+P80</f>
        <v>700500</v>
      </c>
      <c r="Q78" s="129"/>
    </row>
    <row r="79" spans="1:103" ht="34.5" x14ac:dyDescent="0.3">
      <c r="A79" s="24" t="s">
        <v>292</v>
      </c>
      <c r="B79" s="24" t="s">
        <v>103</v>
      </c>
      <c r="C79" s="10" t="s">
        <v>290</v>
      </c>
      <c r="D79" s="27"/>
      <c r="E79" s="27"/>
      <c r="G79" s="99">
        <v>5</v>
      </c>
      <c r="H79" s="27"/>
      <c r="I79" s="27"/>
      <c r="J79" s="27"/>
      <c r="K79" s="27"/>
      <c r="L79" s="27"/>
      <c r="M79" s="27"/>
      <c r="N79" s="27"/>
      <c r="O79" s="27"/>
      <c r="P79" s="76">
        <f>22500+18000</f>
        <v>40500</v>
      </c>
      <c r="Q79" s="129"/>
    </row>
    <row r="80" spans="1:103" ht="52.5" customHeight="1" x14ac:dyDescent="0.3">
      <c r="A80" s="24" t="s">
        <v>293</v>
      </c>
      <c r="B80" s="24" t="s">
        <v>103</v>
      </c>
      <c r="C80" s="10" t="s">
        <v>298</v>
      </c>
      <c r="D80" s="27"/>
      <c r="E80" s="27"/>
      <c r="F80" s="81"/>
      <c r="G80" s="99">
        <v>88</v>
      </c>
      <c r="H80" s="27"/>
      <c r="I80" s="27"/>
      <c r="J80" s="27"/>
      <c r="K80" s="27"/>
      <c r="L80" s="27"/>
      <c r="M80" s="27"/>
      <c r="N80" s="27"/>
      <c r="O80" s="27"/>
      <c r="P80" s="76">
        <f>60000*11</f>
        <v>660000</v>
      </c>
      <c r="Q80" s="129"/>
    </row>
    <row r="81" spans="1:103" ht="52.5" customHeight="1" x14ac:dyDescent="0.3">
      <c r="A81" s="24" t="s">
        <v>349</v>
      </c>
      <c r="B81" s="24" t="s">
        <v>350</v>
      </c>
      <c r="C81" s="10"/>
      <c r="D81" s="27"/>
      <c r="E81" s="27"/>
      <c r="F81" s="81"/>
      <c r="G81" s="99"/>
      <c r="H81" s="27"/>
      <c r="I81" s="27"/>
      <c r="J81" s="27"/>
      <c r="K81" s="27"/>
      <c r="L81" s="27"/>
      <c r="M81" s="27"/>
      <c r="N81" s="27"/>
      <c r="O81" s="27"/>
      <c r="P81" s="76"/>
      <c r="Q81" s="129"/>
    </row>
    <row r="82" spans="1:103" ht="31.5" x14ac:dyDescent="0.3">
      <c r="A82" s="26" t="s">
        <v>279</v>
      </c>
      <c r="B82" s="26" t="s">
        <v>34</v>
      </c>
      <c r="C82" s="122"/>
      <c r="D82" s="27"/>
      <c r="E82" s="27"/>
      <c r="F82" s="27"/>
      <c r="G82" s="81"/>
      <c r="H82" s="81"/>
      <c r="I82" s="80"/>
      <c r="J82" s="27"/>
      <c r="K82" s="27"/>
      <c r="L82" s="27"/>
      <c r="M82" s="27"/>
      <c r="N82" s="27"/>
      <c r="O82" s="27"/>
      <c r="P82" s="77">
        <f>P84+P83+P85+P86+P87</f>
        <v>4560000</v>
      </c>
      <c r="Q82" s="129"/>
    </row>
    <row r="83" spans="1:103" ht="53.25" customHeight="1" x14ac:dyDescent="0.3">
      <c r="A83" s="131" t="s">
        <v>291</v>
      </c>
      <c r="B83" s="9" t="s">
        <v>100</v>
      </c>
      <c r="C83" s="9" t="s">
        <v>296</v>
      </c>
      <c r="D83" s="27"/>
      <c r="E83" s="27"/>
      <c r="F83" s="99">
        <v>51</v>
      </c>
      <c r="G83" s="27"/>
      <c r="H83" s="27"/>
      <c r="I83" s="27"/>
      <c r="J83" s="27"/>
      <c r="K83" s="27"/>
      <c r="L83" s="27"/>
      <c r="M83" s="27"/>
      <c r="N83" s="27"/>
      <c r="O83" s="27"/>
      <c r="P83" s="76">
        <f>(40000*5)+(45000*48)</f>
        <v>2360000</v>
      </c>
      <c r="Q83" s="129"/>
    </row>
    <row r="84" spans="1:103" ht="51.75" x14ac:dyDescent="0.3">
      <c r="A84" s="131" t="s">
        <v>294</v>
      </c>
      <c r="B84" s="9" t="s">
        <v>295</v>
      </c>
      <c r="C84" s="9" t="s">
        <v>297</v>
      </c>
      <c r="D84" s="27"/>
      <c r="E84" s="27"/>
      <c r="F84" s="99">
        <v>1</v>
      </c>
      <c r="G84" s="27"/>
      <c r="H84" s="27"/>
      <c r="I84" s="27"/>
      <c r="J84" s="27"/>
      <c r="K84" s="27"/>
      <c r="L84" s="27"/>
      <c r="M84" s="27"/>
      <c r="N84" s="27"/>
      <c r="O84" s="27"/>
      <c r="P84" s="76">
        <v>300000</v>
      </c>
      <c r="Q84" s="129"/>
    </row>
    <row r="85" spans="1:103" ht="37.5" customHeight="1" x14ac:dyDescent="0.3">
      <c r="A85" s="126" t="s">
        <v>302</v>
      </c>
      <c r="B85" s="9" t="s">
        <v>99</v>
      </c>
      <c r="C85" s="9" t="s">
        <v>299</v>
      </c>
      <c r="D85" s="27"/>
      <c r="E85" s="27"/>
      <c r="F85" s="128"/>
      <c r="G85" s="27"/>
      <c r="H85" s="27"/>
      <c r="I85" s="27"/>
      <c r="J85" s="27"/>
      <c r="K85" s="27"/>
      <c r="L85" s="27"/>
      <c r="M85" s="27"/>
      <c r="N85" s="27"/>
      <c r="O85" s="27"/>
      <c r="P85" s="76">
        <v>945000</v>
      </c>
      <c r="Q85" s="129"/>
    </row>
    <row r="86" spans="1:103" ht="34.5" x14ac:dyDescent="0.3">
      <c r="A86" s="131" t="s">
        <v>304</v>
      </c>
      <c r="B86" s="9" t="s">
        <v>101</v>
      </c>
      <c r="C86" s="9" t="s">
        <v>300</v>
      </c>
      <c r="D86" s="27"/>
      <c r="E86" s="27"/>
      <c r="F86" s="99">
        <v>45</v>
      </c>
      <c r="G86" s="27"/>
      <c r="H86" s="27"/>
      <c r="I86" s="27"/>
      <c r="J86" s="27"/>
      <c r="K86" s="27"/>
      <c r="L86" s="27"/>
      <c r="M86" s="27"/>
      <c r="N86" s="27"/>
      <c r="O86" s="27"/>
      <c r="P86" s="76">
        <f>20000*45</f>
        <v>900000</v>
      </c>
      <c r="Q86" s="129"/>
    </row>
    <row r="87" spans="1:103" ht="34.5" x14ac:dyDescent="0.3">
      <c r="A87" s="126" t="s">
        <v>303</v>
      </c>
      <c r="B87" s="9" t="s">
        <v>102</v>
      </c>
      <c r="C87" s="9" t="s">
        <v>301</v>
      </c>
      <c r="D87" s="27"/>
      <c r="E87" s="27"/>
      <c r="F87" s="99">
        <v>10</v>
      </c>
      <c r="G87" s="81"/>
      <c r="H87" s="27"/>
      <c r="I87" s="27"/>
      <c r="J87" s="27"/>
      <c r="K87" s="27"/>
      <c r="L87" s="27"/>
      <c r="M87" s="27"/>
      <c r="N87" s="27"/>
      <c r="O87" s="27"/>
      <c r="P87" s="76">
        <f>5500*10</f>
        <v>55000</v>
      </c>
      <c r="Q87" s="129"/>
    </row>
    <row r="88" spans="1:103" ht="51" customHeight="1" x14ac:dyDescent="0.3">
      <c r="A88" s="26" t="s">
        <v>276</v>
      </c>
      <c r="B88" s="85" t="s">
        <v>305</v>
      </c>
      <c r="C88" s="9" t="s">
        <v>351</v>
      </c>
      <c r="D88" s="27"/>
      <c r="E88" s="27"/>
      <c r="F88" s="99">
        <v>50</v>
      </c>
      <c r="G88" s="17"/>
      <c r="H88" s="81"/>
      <c r="I88" s="81"/>
      <c r="J88" s="81"/>
      <c r="K88" s="81"/>
      <c r="L88" s="81"/>
      <c r="M88" s="81"/>
      <c r="N88" s="81"/>
      <c r="O88" s="17"/>
      <c r="P88" s="77">
        <v>275000</v>
      </c>
      <c r="Q88" s="129"/>
    </row>
    <row r="89" spans="1:103" ht="60" customHeight="1" x14ac:dyDescent="0.3">
      <c r="A89" s="26" t="s">
        <v>277</v>
      </c>
      <c r="B89" s="26" t="s">
        <v>352</v>
      </c>
      <c r="C89" s="122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77">
        <f>P90</f>
        <v>393800</v>
      </c>
      <c r="Q89" s="129"/>
    </row>
    <row r="90" spans="1:103" ht="70.5" customHeight="1" x14ac:dyDescent="0.3">
      <c r="A90" s="24" t="s">
        <v>306</v>
      </c>
      <c r="B90" s="24" t="s">
        <v>104</v>
      </c>
      <c r="C90" s="10" t="s">
        <v>307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99">
        <v>55</v>
      </c>
      <c r="P90" s="76">
        <f>35800*11</f>
        <v>393800</v>
      </c>
      <c r="Q90" s="129"/>
    </row>
    <row r="91" spans="1:103" ht="40.5" customHeight="1" x14ac:dyDescent="0.3">
      <c r="A91" s="106" t="s">
        <v>278</v>
      </c>
      <c r="B91" s="106" t="s">
        <v>353</v>
      </c>
      <c r="C91" s="122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77"/>
      <c r="Q91" s="129"/>
    </row>
    <row r="92" spans="1:103" ht="96.75" customHeight="1" x14ac:dyDescent="0.3">
      <c r="A92" s="24" t="s">
        <v>354</v>
      </c>
      <c r="B92" s="24" t="s">
        <v>105</v>
      </c>
      <c r="C92" s="10" t="s">
        <v>308</v>
      </c>
      <c r="D92" s="27"/>
      <c r="E92" s="27"/>
      <c r="F92" s="81"/>
      <c r="G92" s="81"/>
      <c r="H92" s="81"/>
      <c r="I92" s="99">
        <v>3</v>
      </c>
      <c r="J92" s="27"/>
      <c r="K92" s="27"/>
      <c r="L92" s="27"/>
      <c r="M92" s="27"/>
      <c r="N92" s="27"/>
      <c r="O92" s="27"/>
      <c r="P92" s="76"/>
      <c r="Q92" s="129"/>
    </row>
    <row r="93" spans="1:103" ht="35.25" customHeight="1" x14ac:dyDescent="0.3">
      <c r="A93" s="28" t="s">
        <v>355</v>
      </c>
      <c r="B93" s="106" t="s">
        <v>44</v>
      </c>
      <c r="C93" s="122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77">
        <f>P94+P95</f>
        <v>972500</v>
      </c>
      <c r="Q93" s="129"/>
    </row>
    <row r="94" spans="1:103" ht="44.25" customHeight="1" x14ac:dyDescent="0.3">
      <c r="A94" s="24" t="s">
        <v>309</v>
      </c>
      <c r="B94" s="24" t="s">
        <v>311</v>
      </c>
      <c r="C94" s="10" t="s">
        <v>313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99">
        <v>34</v>
      </c>
      <c r="P94" s="76">
        <v>500000</v>
      </c>
      <c r="Q94" s="129"/>
    </row>
    <row r="95" spans="1:103" ht="51.75" x14ac:dyDescent="0.3">
      <c r="A95" s="24" t="s">
        <v>310</v>
      </c>
      <c r="B95" s="24" t="s">
        <v>312</v>
      </c>
      <c r="C95" s="10" t="s">
        <v>314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99">
        <v>45</v>
      </c>
      <c r="P95" s="110">
        <f>10500*45</f>
        <v>472500</v>
      </c>
      <c r="Q95" s="129"/>
    </row>
    <row r="96" spans="1:103" s="38" customFormat="1" ht="75" x14ac:dyDescent="0.3">
      <c r="A96" s="1" t="s">
        <v>169</v>
      </c>
      <c r="B96" s="1" t="s">
        <v>228</v>
      </c>
      <c r="C96" s="103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67">
        <f>P97+P98+P99+P100+P101</f>
        <v>168594800</v>
      </c>
      <c r="Q96" s="209">
        <f>P98+Q137</f>
        <v>151200000</v>
      </c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</row>
    <row r="97" spans="1:103" s="35" customFormat="1" ht="65.25" customHeight="1" x14ac:dyDescent="0.3">
      <c r="A97" s="125" t="s">
        <v>229</v>
      </c>
      <c r="B97" s="125" t="s">
        <v>230</v>
      </c>
      <c r="C97" s="120" t="s">
        <v>373</v>
      </c>
      <c r="D97" s="8"/>
      <c r="E97" s="90"/>
      <c r="F97" s="17"/>
      <c r="G97" s="17"/>
      <c r="H97" s="17"/>
      <c r="I97" s="99"/>
      <c r="J97" s="99"/>
      <c r="K97" s="99"/>
      <c r="L97" s="99"/>
      <c r="M97" s="99">
        <v>100</v>
      </c>
      <c r="N97" s="8"/>
      <c r="O97" s="8"/>
      <c r="P97" s="70">
        <f>28*450000</f>
        <v>12600000</v>
      </c>
      <c r="Q97" s="200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</row>
    <row r="98" spans="1:103" s="35" customFormat="1" ht="46.5" customHeight="1" x14ac:dyDescent="0.3">
      <c r="A98" s="125" t="s">
        <v>231</v>
      </c>
      <c r="B98" s="125" t="s">
        <v>232</v>
      </c>
      <c r="C98" s="120" t="s">
        <v>364</v>
      </c>
      <c r="D98" s="8"/>
      <c r="E98" s="90"/>
      <c r="F98" s="17"/>
      <c r="G98" s="99"/>
      <c r="H98" s="99"/>
      <c r="I98" s="99"/>
      <c r="J98" s="99"/>
      <c r="K98" s="99"/>
      <c r="L98" s="99"/>
      <c r="M98" s="135">
        <v>2160</v>
      </c>
      <c r="N98" s="8"/>
      <c r="O98" s="8"/>
      <c r="P98" s="70">
        <f>M98*70000</f>
        <v>151200000</v>
      </c>
      <c r="Q98" s="200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</row>
    <row r="99" spans="1:103" s="41" customFormat="1" ht="34.5" x14ac:dyDescent="0.2">
      <c r="A99" s="20" t="s">
        <v>233</v>
      </c>
      <c r="B99" s="20" t="s">
        <v>234</v>
      </c>
      <c r="C99" s="10" t="s">
        <v>235</v>
      </c>
      <c r="D99" s="22"/>
      <c r="E99" s="11"/>
      <c r="F99" s="11"/>
      <c r="G99" s="11"/>
      <c r="H99" s="11"/>
      <c r="I99" s="102">
        <v>9</v>
      </c>
      <c r="J99" s="11"/>
      <c r="K99" s="11"/>
      <c r="L99" s="11"/>
      <c r="M99" s="11"/>
      <c r="N99" s="22"/>
      <c r="O99" s="22"/>
      <c r="P99" s="70">
        <f>275000*9</f>
        <v>2475000</v>
      </c>
      <c r="Q99" s="200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</row>
    <row r="100" spans="1:103" s="40" customFormat="1" ht="51.75" x14ac:dyDescent="0.2">
      <c r="A100" s="125" t="s">
        <v>242</v>
      </c>
      <c r="B100" s="16" t="s">
        <v>236</v>
      </c>
      <c r="C100" s="10" t="s">
        <v>42</v>
      </c>
      <c r="D100" s="8"/>
      <c r="E100" s="17"/>
      <c r="F100" s="17"/>
      <c r="G100" s="99"/>
      <c r="H100" s="99"/>
      <c r="I100" s="99"/>
      <c r="J100" s="99"/>
      <c r="K100" s="99"/>
      <c r="L100" s="99"/>
      <c r="M100" s="99">
        <v>274</v>
      </c>
      <c r="N100" s="7"/>
      <c r="O100" s="7"/>
      <c r="P100" s="68">
        <f>7700*274</f>
        <v>2109800</v>
      </c>
      <c r="Q100" s="200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</row>
    <row r="101" spans="1:103" s="40" customFormat="1" ht="49.5" customHeight="1" x14ac:dyDescent="0.2">
      <c r="A101" s="125" t="s">
        <v>237</v>
      </c>
      <c r="B101" s="16" t="s">
        <v>238</v>
      </c>
      <c r="C101" s="10" t="s">
        <v>239</v>
      </c>
      <c r="D101" s="8"/>
      <c r="E101" s="99"/>
      <c r="F101" s="99"/>
      <c r="G101" s="99">
        <v>3</v>
      </c>
      <c r="H101" s="17"/>
      <c r="I101" s="17"/>
      <c r="J101" s="17"/>
      <c r="K101" s="17"/>
      <c r="L101" s="17"/>
      <c r="M101" s="17"/>
      <c r="N101" s="7"/>
      <c r="O101" s="7"/>
      <c r="P101" s="68">
        <f>70000*3</f>
        <v>210000</v>
      </c>
      <c r="Q101" s="43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</row>
    <row r="102" spans="1:103" s="38" customFormat="1" ht="60.75" customHeight="1" x14ac:dyDescent="0.3">
      <c r="A102" s="1" t="s">
        <v>170</v>
      </c>
      <c r="B102" s="1" t="s">
        <v>41</v>
      </c>
      <c r="C102" s="114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69">
        <f>P103+P104</f>
        <v>52973303</v>
      </c>
      <c r="Q102" s="200" t="s">
        <v>46</v>
      </c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</row>
    <row r="103" spans="1:103" s="35" customFormat="1" ht="30" x14ac:dyDescent="0.3">
      <c r="A103" s="16" t="s">
        <v>240</v>
      </c>
      <c r="B103" s="16" t="s">
        <v>241</v>
      </c>
      <c r="C103" s="10" t="s">
        <v>363</v>
      </c>
      <c r="D103" s="8"/>
      <c r="E103" s="8"/>
      <c r="F103" s="8"/>
      <c r="G103" s="17"/>
      <c r="H103" s="17"/>
      <c r="I103" s="99"/>
      <c r="J103" s="99"/>
      <c r="K103" s="99">
        <v>92</v>
      </c>
      <c r="L103" s="17"/>
      <c r="M103" s="99"/>
      <c r="N103" s="99"/>
      <c r="O103" s="99">
        <v>153</v>
      </c>
      <c r="P103" s="137">
        <v>52819303</v>
      </c>
      <c r="Q103" s="200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</row>
    <row r="104" spans="1:103" s="40" customFormat="1" ht="51.75" x14ac:dyDescent="0.2">
      <c r="A104" s="125" t="s">
        <v>243</v>
      </c>
      <c r="B104" s="16" t="s">
        <v>120</v>
      </c>
      <c r="C104" s="10" t="s">
        <v>244</v>
      </c>
      <c r="D104" s="8"/>
      <c r="E104" s="8"/>
      <c r="F104" s="8"/>
      <c r="G104" s="17"/>
      <c r="H104" s="21"/>
      <c r="I104" s="99"/>
      <c r="J104" s="99"/>
      <c r="K104" s="99"/>
      <c r="L104" s="21"/>
      <c r="M104" s="99"/>
      <c r="N104" s="99"/>
      <c r="O104" s="99"/>
      <c r="P104" s="137">
        <f>7700*20</f>
        <v>154000</v>
      </c>
      <c r="Q104" s="200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</row>
    <row r="105" spans="1:103" s="40" customFormat="1" ht="45" customHeight="1" x14ac:dyDescent="0.2">
      <c r="A105" s="132" t="s">
        <v>340</v>
      </c>
      <c r="B105" s="1" t="s">
        <v>356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</row>
    <row r="106" spans="1:103" s="40" customFormat="1" ht="45" customHeight="1" x14ac:dyDescent="0.2">
      <c r="A106" s="16" t="s">
        <v>341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</row>
    <row r="107" spans="1:103" s="40" customFormat="1" ht="45" customHeight="1" x14ac:dyDescent="0.2">
      <c r="A107" s="15" t="s">
        <v>343</v>
      </c>
      <c r="B107" s="15" t="s">
        <v>342</v>
      </c>
      <c r="C107" s="136">
        <v>2160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</row>
    <row r="108" spans="1:103" s="40" customFormat="1" ht="45" customHeight="1" x14ac:dyDescent="0.2">
      <c r="A108" s="15" t="s">
        <v>360</v>
      </c>
      <c r="B108" s="15" t="s">
        <v>342</v>
      </c>
      <c r="C108" s="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</row>
    <row r="109" spans="1:103" s="40" customFormat="1" ht="45" customHeight="1" x14ac:dyDescent="0.2">
      <c r="A109" s="16" t="s">
        <v>346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</row>
    <row r="110" spans="1:103" s="40" customFormat="1" ht="45" customHeight="1" x14ac:dyDescent="0.2">
      <c r="A110" s="15" t="s">
        <v>344</v>
      </c>
      <c r="B110" s="15" t="s">
        <v>345</v>
      </c>
      <c r="C110" s="8">
        <v>245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</row>
    <row r="111" spans="1:103" s="39" customFormat="1" ht="60" customHeight="1" x14ac:dyDescent="0.3">
      <c r="A111" s="1" t="s">
        <v>316</v>
      </c>
      <c r="B111" s="1" t="s">
        <v>245</v>
      </c>
      <c r="C111" s="114" t="s">
        <v>366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5">
        <f>P112+P113+P121+P122+P123+P125+P128+P132+P133</f>
        <v>7349000</v>
      </c>
      <c r="Q111" s="208" t="s">
        <v>47</v>
      </c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</row>
    <row r="112" spans="1:103" s="39" customFormat="1" ht="41.25" customHeight="1" x14ac:dyDescent="0.3">
      <c r="A112" s="20" t="s">
        <v>317</v>
      </c>
      <c r="B112" s="20" t="s">
        <v>119</v>
      </c>
      <c r="C112" s="10" t="s">
        <v>365</v>
      </c>
      <c r="D112" s="102">
        <v>90</v>
      </c>
      <c r="E112" s="11"/>
      <c r="F112" s="11"/>
      <c r="G112" s="11"/>
      <c r="H112" s="11"/>
      <c r="I112" s="11"/>
      <c r="J112" s="102">
        <v>90</v>
      </c>
      <c r="K112" s="11"/>
      <c r="L112" s="11"/>
      <c r="M112" s="11"/>
      <c r="N112" s="11"/>
      <c r="O112" s="11"/>
      <c r="P112" s="71">
        <v>50000</v>
      </c>
      <c r="Q112" s="208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</row>
    <row r="113" spans="1:103" s="39" customFormat="1" ht="35.25" customHeight="1" x14ac:dyDescent="0.3">
      <c r="A113" s="20" t="s">
        <v>318</v>
      </c>
      <c r="B113" s="20" t="s">
        <v>121</v>
      </c>
      <c r="C113" s="10" t="s">
        <v>365</v>
      </c>
      <c r="D113" s="23"/>
      <c r="E113" s="11"/>
      <c r="F113" s="11"/>
      <c r="G113" s="11"/>
      <c r="H113" s="11"/>
      <c r="I113" s="102">
        <v>90</v>
      </c>
      <c r="J113" s="23"/>
      <c r="K113" s="11"/>
      <c r="L113" s="11"/>
      <c r="M113" s="11"/>
      <c r="N113" s="11"/>
      <c r="O113" s="102">
        <v>90</v>
      </c>
      <c r="P113" s="71">
        <v>4919000</v>
      </c>
      <c r="Q113" s="208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</row>
    <row r="114" spans="1:103" s="39" customFormat="1" ht="34.5" x14ac:dyDescent="0.3">
      <c r="A114" s="10" t="s">
        <v>319</v>
      </c>
      <c r="B114" s="10" t="s">
        <v>249</v>
      </c>
      <c r="C114" s="93">
        <v>32</v>
      </c>
      <c r="D114" s="23"/>
      <c r="E114" s="11"/>
      <c r="F114" s="11"/>
      <c r="G114" s="11"/>
      <c r="H114" s="11"/>
      <c r="I114" s="102">
        <v>16</v>
      </c>
      <c r="J114" s="23"/>
      <c r="K114" s="11"/>
      <c r="L114" s="11"/>
      <c r="M114" s="11"/>
      <c r="N114" s="11"/>
      <c r="O114" s="102">
        <v>16</v>
      </c>
      <c r="P114" s="72"/>
      <c r="Q114" s="208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</row>
    <row r="115" spans="1:103" ht="34.5" x14ac:dyDescent="0.3">
      <c r="A115" s="10" t="s">
        <v>320</v>
      </c>
      <c r="B115" s="10" t="s">
        <v>250</v>
      </c>
      <c r="C115" s="93">
        <v>19</v>
      </c>
      <c r="D115" s="23"/>
      <c r="E115" s="11"/>
      <c r="F115" s="11"/>
      <c r="G115" s="11"/>
      <c r="H115" s="11"/>
      <c r="I115" s="102">
        <v>10</v>
      </c>
      <c r="J115" s="23"/>
      <c r="K115" s="11"/>
      <c r="L115" s="11"/>
      <c r="M115" s="11"/>
      <c r="N115" s="11"/>
      <c r="O115" s="102">
        <v>9</v>
      </c>
      <c r="P115" s="72"/>
      <c r="Q115" s="208"/>
    </row>
    <row r="116" spans="1:103" ht="34.5" x14ac:dyDescent="0.3">
      <c r="A116" s="10" t="s">
        <v>321</v>
      </c>
      <c r="B116" s="10" t="s">
        <v>251</v>
      </c>
      <c r="C116" s="93">
        <v>24</v>
      </c>
      <c r="D116" s="23"/>
      <c r="E116" s="11"/>
      <c r="F116" s="11"/>
      <c r="G116" s="11"/>
      <c r="H116" s="11"/>
      <c r="I116" s="102">
        <v>10</v>
      </c>
      <c r="J116" s="23"/>
      <c r="K116" s="11"/>
      <c r="L116" s="11"/>
      <c r="M116" s="11"/>
      <c r="N116" s="11"/>
      <c r="O116" s="102">
        <v>14</v>
      </c>
      <c r="P116" s="72"/>
      <c r="Q116" s="208"/>
    </row>
    <row r="117" spans="1:103" ht="34.5" x14ac:dyDescent="0.3">
      <c r="A117" s="10" t="s">
        <v>322</v>
      </c>
      <c r="B117" s="10" t="s">
        <v>252</v>
      </c>
      <c r="C117" s="93">
        <v>38</v>
      </c>
      <c r="D117" s="23"/>
      <c r="E117" s="11"/>
      <c r="F117" s="11"/>
      <c r="G117" s="11"/>
      <c r="H117" s="11"/>
      <c r="I117" s="102">
        <v>20</v>
      </c>
      <c r="J117" s="23"/>
      <c r="K117" s="11"/>
      <c r="L117" s="11"/>
      <c r="M117" s="11"/>
      <c r="N117" s="11"/>
      <c r="O117" s="102">
        <v>18</v>
      </c>
      <c r="P117" s="72"/>
      <c r="Q117" s="208"/>
    </row>
    <row r="118" spans="1:103" ht="34.5" x14ac:dyDescent="0.3">
      <c r="A118" s="10" t="s">
        <v>323</v>
      </c>
      <c r="B118" s="10" t="s">
        <v>253</v>
      </c>
      <c r="C118" s="93">
        <v>18</v>
      </c>
      <c r="D118" s="23"/>
      <c r="E118" s="11"/>
      <c r="F118" s="11"/>
      <c r="G118" s="11"/>
      <c r="H118" s="11"/>
      <c r="I118" s="102">
        <v>9</v>
      </c>
      <c r="J118" s="23"/>
      <c r="K118" s="11"/>
      <c r="L118" s="11"/>
      <c r="M118" s="11"/>
      <c r="N118" s="11"/>
      <c r="O118" s="102">
        <v>9</v>
      </c>
      <c r="P118" s="72"/>
      <c r="Q118" s="208"/>
    </row>
    <row r="119" spans="1:103" ht="34.5" x14ac:dyDescent="0.3">
      <c r="A119" s="10" t="s">
        <v>324</v>
      </c>
      <c r="B119" s="10" t="s">
        <v>254</v>
      </c>
      <c r="C119" s="93">
        <v>39</v>
      </c>
      <c r="D119" s="23"/>
      <c r="E119" s="11"/>
      <c r="F119" s="11"/>
      <c r="G119" s="11"/>
      <c r="H119" s="11"/>
      <c r="I119" s="102">
        <v>20</v>
      </c>
      <c r="J119" s="23"/>
      <c r="K119" s="11"/>
      <c r="L119" s="11"/>
      <c r="M119" s="11"/>
      <c r="N119" s="11"/>
      <c r="O119" s="102">
        <v>19</v>
      </c>
      <c r="P119" s="72"/>
      <c r="Q119" s="208"/>
    </row>
    <row r="120" spans="1:103" ht="34.5" x14ac:dyDescent="0.3">
      <c r="A120" s="10" t="s">
        <v>325</v>
      </c>
      <c r="B120" s="10" t="s">
        <v>255</v>
      </c>
      <c r="C120" s="93">
        <v>10</v>
      </c>
      <c r="D120" s="23"/>
      <c r="E120" s="11"/>
      <c r="F120" s="11"/>
      <c r="G120" s="11"/>
      <c r="H120" s="11"/>
      <c r="I120" s="102">
        <v>4</v>
      </c>
      <c r="J120" s="23"/>
      <c r="K120" s="11"/>
      <c r="L120" s="11"/>
      <c r="M120" s="11"/>
      <c r="N120" s="11"/>
      <c r="O120" s="102">
        <v>6</v>
      </c>
      <c r="P120" s="72"/>
      <c r="Q120" s="208"/>
    </row>
    <row r="121" spans="1:103" ht="34.5" x14ac:dyDescent="0.3">
      <c r="A121" s="126" t="s">
        <v>326</v>
      </c>
      <c r="B121" s="10" t="s">
        <v>256</v>
      </c>
      <c r="C121" s="10" t="s">
        <v>247</v>
      </c>
      <c r="D121" s="23"/>
      <c r="E121" s="11"/>
      <c r="F121" s="102">
        <v>2</v>
      </c>
      <c r="G121" s="11"/>
      <c r="H121" s="11"/>
      <c r="I121" s="27"/>
      <c r="J121" s="23"/>
      <c r="K121" s="11"/>
      <c r="L121" s="11"/>
      <c r="M121" s="102">
        <v>2</v>
      </c>
      <c r="N121" s="11"/>
      <c r="P121" s="72">
        <v>100000</v>
      </c>
      <c r="Q121" s="208"/>
    </row>
    <row r="122" spans="1:103" ht="34.5" x14ac:dyDescent="0.3">
      <c r="A122" s="10" t="s">
        <v>327</v>
      </c>
      <c r="B122" s="10" t="s">
        <v>257</v>
      </c>
      <c r="C122" s="10" t="s">
        <v>122</v>
      </c>
      <c r="D122" s="23"/>
      <c r="E122" s="11"/>
      <c r="F122" s="11"/>
      <c r="G122" s="82"/>
      <c r="H122" s="127"/>
      <c r="J122" s="83"/>
      <c r="K122" s="82"/>
      <c r="L122" s="82"/>
      <c r="M122" s="11"/>
      <c r="N122" s="11"/>
      <c r="O122" s="102"/>
      <c r="P122" s="72">
        <v>600000</v>
      </c>
      <c r="Q122" s="208"/>
    </row>
    <row r="123" spans="1:103" ht="34.5" customHeight="1" x14ac:dyDescent="0.3">
      <c r="A123" s="20" t="s">
        <v>328</v>
      </c>
      <c r="B123" s="20" t="s">
        <v>32</v>
      </c>
      <c r="C123" s="10" t="s">
        <v>259</v>
      </c>
      <c r="D123" s="11"/>
      <c r="E123" s="11"/>
      <c r="F123" s="11"/>
      <c r="G123" s="102">
        <v>1</v>
      </c>
      <c r="H123" s="11"/>
      <c r="I123" s="11"/>
      <c r="J123" s="11"/>
      <c r="K123" s="11"/>
      <c r="L123" s="11"/>
      <c r="M123" s="11"/>
      <c r="N123" s="11"/>
      <c r="O123" s="11"/>
      <c r="P123" s="73">
        <f>P124</f>
        <v>1200000</v>
      </c>
      <c r="Q123" s="208"/>
    </row>
    <row r="124" spans="1:103" ht="34.5" x14ac:dyDescent="0.3">
      <c r="A124" s="10" t="s">
        <v>329</v>
      </c>
      <c r="B124" s="10" t="s">
        <v>260</v>
      </c>
      <c r="C124" s="10" t="s">
        <v>248</v>
      </c>
      <c r="D124" s="11"/>
      <c r="E124" s="44"/>
      <c r="F124" s="11"/>
      <c r="G124" s="102">
        <v>2</v>
      </c>
      <c r="H124" s="11"/>
      <c r="I124" s="11"/>
      <c r="J124" s="102">
        <v>2</v>
      </c>
      <c r="K124" s="11"/>
      <c r="L124" s="11"/>
      <c r="M124" s="102">
        <v>1</v>
      </c>
      <c r="N124" s="11"/>
      <c r="O124" s="11"/>
      <c r="P124" s="74">
        <v>1200000</v>
      </c>
      <c r="Q124" s="208"/>
    </row>
    <row r="125" spans="1:103" ht="30" x14ac:dyDescent="0.3">
      <c r="A125" s="20" t="s">
        <v>330</v>
      </c>
      <c r="B125" s="20"/>
      <c r="C125" s="10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8">
        <f>P126+P127</f>
        <v>150000</v>
      </c>
      <c r="Q125" s="208"/>
    </row>
    <row r="126" spans="1:103" ht="34.5" x14ac:dyDescent="0.3">
      <c r="A126" s="10" t="s">
        <v>331</v>
      </c>
      <c r="B126" s="10" t="s">
        <v>261</v>
      </c>
      <c r="C126" s="10" t="s">
        <v>258</v>
      </c>
      <c r="D126" s="23"/>
      <c r="E126" s="11"/>
      <c r="F126" s="102">
        <v>10</v>
      </c>
      <c r="G126" s="11"/>
      <c r="H126" s="11"/>
      <c r="I126" s="102">
        <v>10</v>
      </c>
      <c r="J126" s="23"/>
      <c r="K126" s="11"/>
      <c r="L126" s="11"/>
      <c r="M126" s="11"/>
      <c r="N126" s="11"/>
      <c r="O126" s="102">
        <v>5</v>
      </c>
      <c r="P126" s="72">
        <f>50000</f>
        <v>50000</v>
      </c>
      <c r="Q126" s="208"/>
    </row>
    <row r="127" spans="1:103" ht="69" x14ac:dyDescent="0.3">
      <c r="A127" s="10" t="s">
        <v>332</v>
      </c>
      <c r="B127" s="10" t="s">
        <v>97</v>
      </c>
      <c r="C127" s="10" t="s">
        <v>246</v>
      </c>
      <c r="D127" s="23"/>
      <c r="E127" s="11"/>
      <c r="F127" s="11"/>
      <c r="G127" s="11"/>
      <c r="H127" s="11"/>
      <c r="I127" s="102">
        <v>100</v>
      </c>
      <c r="J127" s="23"/>
      <c r="K127" s="11"/>
      <c r="L127" s="11"/>
      <c r="M127" s="11"/>
      <c r="N127" s="11"/>
      <c r="O127" s="102">
        <v>100</v>
      </c>
      <c r="P127" s="72">
        <f>100000</f>
        <v>100000</v>
      </c>
      <c r="Q127" s="208"/>
    </row>
    <row r="128" spans="1:103" ht="39" customHeight="1" x14ac:dyDescent="0.3">
      <c r="A128" s="20" t="s">
        <v>333</v>
      </c>
      <c r="B128" s="10"/>
      <c r="C128" s="10"/>
      <c r="D128" s="86"/>
      <c r="E128" s="44"/>
      <c r="F128" s="44"/>
      <c r="G128" s="44"/>
      <c r="H128" s="44"/>
      <c r="I128" s="44"/>
      <c r="J128" s="86"/>
      <c r="K128" s="44"/>
      <c r="L128" s="44"/>
      <c r="M128" s="44"/>
      <c r="N128" s="44"/>
      <c r="O128" s="44"/>
      <c r="P128" s="75">
        <f>P129+P130+P131</f>
        <v>75000</v>
      </c>
      <c r="Q128" s="208"/>
    </row>
    <row r="129" spans="1:17" ht="49.5" customHeight="1" x14ac:dyDescent="0.3">
      <c r="A129" s="84" t="s">
        <v>361</v>
      </c>
      <c r="B129" s="84" t="s">
        <v>98</v>
      </c>
      <c r="C129" s="10" t="s">
        <v>262</v>
      </c>
      <c r="D129" s="23"/>
      <c r="E129" s="102">
        <v>4</v>
      </c>
      <c r="F129" s="11"/>
      <c r="G129" s="11"/>
      <c r="H129" s="11"/>
      <c r="I129" s="102">
        <v>2</v>
      </c>
      <c r="J129" s="23"/>
      <c r="K129" s="11"/>
      <c r="L129" s="102">
        <v>1</v>
      </c>
      <c r="M129" s="11"/>
      <c r="N129" s="11"/>
      <c r="O129" s="11"/>
      <c r="P129" s="72"/>
      <c r="Q129" s="208"/>
    </row>
    <row r="130" spans="1:17" ht="51.75" x14ac:dyDescent="0.3">
      <c r="A130" s="10" t="s">
        <v>334</v>
      </c>
      <c r="B130" s="10" t="s">
        <v>265</v>
      </c>
      <c r="C130" s="10" t="s">
        <v>263</v>
      </c>
      <c r="D130" s="11"/>
      <c r="E130" s="11"/>
      <c r="F130" s="102">
        <v>30</v>
      </c>
      <c r="G130" s="11"/>
      <c r="H130" s="11"/>
      <c r="I130" s="11"/>
      <c r="J130" s="23"/>
      <c r="K130" s="11"/>
      <c r="L130" s="11"/>
      <c r="M130" s="11"/>
      <c r="N130" s="11"/>
      <c r="O130" s="11"/>
      <c r="P130" s="72">
        <v>75000</v>
      </c>
      <c r="Q130" s="208"/>
    </row>
    <row r="131" spans="1:17" ht="34.5" x14ac:dyDescent="0.3">
      <c r="A131" s="24" t="s">
        <v>335</v>
      </c>
      <c r="B131" s="25" t="s">
        <v>264</v>
      </c>
      <c r="C131" s="10" t="s">
        <v>266</v>
      </c>
      <c r="D131" s="102">
        <v>7</v>
      </c>
      <c r="E131" s="23"/>
      <c r="F131" s="23"/>
      <c r="G131" s="20"/>
      <c r="H131" s="23"/>
      <c r="I131" s="23"/>
      <c r="J131" s="23"/>
      <c r="K131" s="23"/>
      <c r="L131" s="23"/>
      <c r="M131" s="23"/>
      <c r="N131" s="23"/>
      <c r="O131" s="23"/>
      <c r="P131" s="74"/>
      <c r="Q131" s="208"/>
    </row>
    <row r="132" spans="1:17" ht="34.5" customHeight="1" x14ac:dyDescent="0.3">
      <c r="A132" s="20" t="s">
        <v>336</v>
      </c>
      <c r="B132" s="20" t="s">
        <v>33</v>
      </c>
      <c r="C132" s="10" t="s">
        <v>267</v>
      </c>
      <c r="D132" s="11"/>
      <c r="E132" s="11"/>
      <c r="F132" s="11"/>
      <c r="G132" s="11"/>
      <c r="H132" s="11"/>
      <c r="I132" s="102">
        <v>1</v>
      </c>
      <c r="J132" s="11"/>
      <c r="K132" s="11"/>
      <c r="L132" s="11"/>
      <c r="M132" s="11"/>
      <c r="N132" s="23"/>
      <c r="O132" s="102">
        <v>1</v>
      </c>
      <c r="P132" s="75">
        <v>70000</v>
      </c>
      <c r="Q132" s="208"/>
    </row>
    <row r="133" spans="1:17" ht="57.75" customHeight="1" x14ac:dyDescent="0.3">
      <c r="A133" s="20" t="s">
        <v>337</v>
      </c>
      <c r="B133" s="20" t="s">
        <v>125</v>
      </c>
      <c r="C133" s="10" t="s">
        <v>268</v>
      </c>
      <c r="D133" s="11"/>
      <c r="E133" s="11"/>
      <c r="F133" s="11"/>
      <c r="G133" s="11"/>
      <c r="H133" s="11"/>
      <c r="I133" s="102">
        <v>100</v>
      </c>
      <c r="J133" s="11"/>
      <c r="K133" s="11"/>
      <c r="L133" s="11"/>
      <c r="M133" s="11"/>
      <c r="N133" s="11"/>
      <c r="O133" s="102">
        <v>100</v>
      </c>
      <c r="P133" s="75">
        <v>185000</v>
      </c>
      <c r="Q133" s="208"/>
    </row>
    <row r="134" spans="1:17" ht="57.75" customHeight="1" x14ac:dyDescent="0.3">
      <c r="A134" s="20" t="s">
        <v>338</v>
      </c>
      <c r="B134" s="20" t="s">
        <v>269</v>
      </c>
      <c r="C134" s="10" t="s">
        <v>270</v>
      </c>
      <c r="D134" s="11"/>
      <c r="E134" s="11"/>
      <c r="F134" s="11"/>
      <c r="G134" s="11"/>
      <c r="H134" s="11"/>
      <c r="I134" s="102">
        <v>1</v>
      </c>
      <c r="J134" s="11"/>
      <c r="K134" s="11"/>
      <c r="L134" s="11"/>
      <c r="M134" s="11"/>
      <c r="N134" s="11"/>
      <c r="O134" s="102"/>
      <c r="P134" s="75"/>
      <c r="Q134" s="208"/>
    </row>
    <row r="135" spans="1:17" ht="38.25" customHeight="1" thickBot="1" x14ac:dyDescent="0.35">
      <c r="A135" s="20" t="s">
        <v>339</v>
      </c>
      <c r="B135" s="20" t="s">
        <v>269</v>
      </c>
      <c r="C135" s="10" t="s">
        <v>270</v>
      </c>
      <c r="D135" s="11"/>
      <c r="E135" s="11"/>
      <c r="F135" s="11"/>
      <c r="G135" s="11"/>
      <c r="H135" s="11"/>
      <c r="I135" s="102">
        <v>1</v>
      </c>
      <c r="J135" s="11"/>
      <c r="K135" s="11"/>
      <c r="L135" s="11"/>
      <c r="M135" s="11"/>
      <c r="N135" s="23"/>
      <c r="O135" s="102"/>
      <c r="P135" s="75"/>
      <c r="Q135" s="208"/>
    </row>
    <row r="136" spans="1:17" ht="35.25" customHeight="1" thickBot="1" x14ac:dyDescent="0.35">
      <c r="O136" s="112" t="s">
        <v>148</v>
      </c>
      <c r="P136" s="111">
        <f>P15+P17+P26+P36+P43+P96+P102+P105+P111</f>
        <v>245848200</v>
      </c>
      <c r="Q136" s="142"/>
    </row>
    <row r="137" spans="1:17" ht="29.25" customHeight="1" thickBot="1" x14ac:dyDescent="0.35">
      <c r="A137" s="195" t="s">
        <v>130</v>
      </c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7"/>
      <c r="P137" s="141">
        <f>P210</f>
        <v>482600000</v>
      </c>
      <c r="Q137" s="109"/>
    </row>
    <row r="138" spans="1:17" ht="26.25" customHeight="1" x14ac:dyDescent="0.3">
      <c r="A138" s="188" t="s">
        <v>136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90"/>
      <c r="P138" s="161">
        <f>P139+P145+P146</f>
        <v>239451860</v>
      </c>
    </row>
    <row r="139" spans="1:17" ht="18" thickBot="1" x14ac:dyDescent="0.35">
      <c r="A139" s="176" t="s">
        <v>131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8"/>
      <c r="P139" s="162">
        <f>P140+P141+P142+P143</f>
        <v>209764322</v>
      </c>
      <c r="Q139" s="134" t="s">
        <v>127</v>
      </c>
    </row>
    <row r="140" spans="1:17" ht="18" thickBot="1" x14ac:dyDescent="0.35">
      <c r="A140" s="179" t="s">
        <v>367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1"/>
      <c r="P140" s="163">
        <v>14586458</v>
      </c>
      <c r="Q140" s="108"/>
    </row>
    <row r="141" spans="1:17" ht="18" thickBot="1" x14ac:dyDescent="0.35">
      <c r="A141" s="179" t="s">
        <v>368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1"/>
      <c r="P141" s="163">
        <v>49301920</v>
      </c>
      <c r="Q141" s="108"/>
    </row>
    <row r="142" spans="1:17" ht="18" thickBot="1" x14ac:dyDescent="0.35">
      <c r="A142" s="179" t="s">
        <v>370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1"/>
      <c r="P142" s="163">
        <v>140875944</v>
      </c>
      <c r="Q142" s="108"/>
    </row>
    <row r="143" spans="1:17" x14ac:dyDescent="0.3">
      <c r="A143" s="179" t="s">
        <v>369</v>
      </c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1"/>
      <c r="P143" s="164">
        <v>5000000</v>
      </c>
      <c r="Q143" s="108"/>
    </row>
    <row r="144" spans="1:17" x14ac:dyDescent="0.3">
      <c r="A144" s="176" t="s">
        <v>133</v>
      </c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8"/>
      <c r="P144" s="162">
        <f>P145</f>
        <v>3025000</v>
      </c>
      <c r="Q144" s="108"/>
    </row>
    <row r="145" spans="1:17" x14ac:dyDescent="0.3">
      <c r="A145" s="179" t="s">
        <v>367</v>
      </c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1"/>
      <c r="P145" s="165">
        <v>3025000</v>
      </c>
      <c r="Q145" s="108"/>
    </row>
    <row r="146" spans="1:17" x14ac:dyDescent="0.3">
      <c r="A146" s="176" t="s">
        <v>132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8"/>
      <c r="P146" s="162">
        <f>P156</f>
        <v>26662538</v>
      </c>
      <c r="Q146" s="108"/>
    </row>
    <row r="147" spans="1:17" x14ac:dyDescent="0.3">
      <c r="A147" s="182" t="s">
        <v>23</v>
      </c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65">
        <v>14406000</v>
      </c>
      <c r="Q147" s="108"/>
    </row>
    <row r="148" spans="1:17" x14ac:dyDescent="0.3">
      <c r="A148" s="182" t="s">
        <v>24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4"/>
      <c r="P148" s="165">
        <v>888000</v>
      </c>
      <c r="Q148" s="108"/>
    </row>
    <row r="149" spans="1:17" x14ac:dyDescent="0.3">
      <c r="A149" s="182" t="s">
        <v>25</v>
      </c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4"/>
      <c r="P149" s="165">
        <v>3501198</v>
      </c>
      <c r="Q149" s="108"/>
    </row>
    <row r="150" spans="1:17" ht="17.25" customHeight="1" x14ac:dyDescent="0.3">
      <c r="A150" s="182" t="s">
        <v>26</v>
      </c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4"/>
      <c r="P150" s="165">
        <v>3506136</v>
      </c>
      <c r="Q150" s="108"/>
    </row>
    <row r="151" spans="1:17" ht="17.25" customHeight="1" x14ac:dyDescent="0.3">
      <c r="A151" s="182" t="s">
        <v>27</v>
      </c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4"/>
      <c r="P151" s="165">
        <v>543204</v>
      </c>
      <c r="Q151" s="108"/>
    </row>
    <row r="152" spans="1:17" ht="17.25" customHeight="1" thickBot="1" x14ac:dyDescent="0.35">
      <c r="A152" s="185" t="s">
        <v>128</v>
      </c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7"/>
      <c r="P152" s="162">
        <f>P147+P148+P149+P150+P151</f>
        <v>22844538</v>
      </c>
      <c r="Q152" s="108"/>
    </row>
    <row r="153" spans="1:17" ht="17.25" customHeight="1" thickBot="1" x14ac:dyDescent="0.35">
      <c r="A153" s="179" t="s">
        <v>367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1"/>
      <c r="P153" s="163">
        <v>220000</v>
      </c>
      <c r="Q153" s="108"/>
    </row>
    <row r="154" spans="1:17" ht="17.25" customHeight="1" x14ac:dyDescent="0.3">
      <c r="A154" s="179" t="s">
        <v>368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1"/>
      <c r="P154" s="164">
        <v>3598000</v>
      </c>
      <c r="Q154" s="108"/>
    </row>
    <row r="155" spans="1:17" ht="17.25" customHeight="1" x14ac:dyDescent="0.3">
      <c r="A155" s="179" t="s">
        <v>369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1"/>
      <c r="P155" s="164"/>
      <c r="Q155" s="108"/>
    </row>
    <row r="156" spans="1:17" ht="18" thickBot="1" x14ac:dyDescent="0.35">
      <c r="A156" s="185" t="s">
        <v>145</v>
      </c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7"/>
      <c r="P156" s="162">
        <f>P152+P153+P154</f>
        <v>26662538</v>
      </c>
      <c r="Q156" s="108"/>
    </row>
    <row r="157" spans="1:17" ht="27.75" customHeight="1" thickBot="1" x14ac:dyDescent="0.35">
      <c r="A157" s="191" t="s">
        <v>135</v>
      </c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3"/>
      <c r="P157" s="166">
        <f>P163+P167</f>
        <v>21958756</v>
      </c>
      <c r="Q157" s="138"/>
    </row>
    <row r="158" spans="1:17" x14ac:dyDescent="0.3">
      <c r="A158" s="176" t="s">
        <v>137</v>
      </c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8"/>
      <c r="P158" s="162">
        <f>P163+P167</f>
        <v>21958756</v>
      </c>
      <c r="Q158" s="108"/>
    </row>
    <row r="159" spans="1:17" x14ac:dyDescent="0.3">
      <c r="A159" s="182" t="s">
        <v>23</v>
      </c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4"/>
      <c r="P159" s="165">
        <v>600000</v>
      </c>
      <c r="Q159" s="108"/>
    </row>
    <row r="160" spans="1:17" x14ac:dyDescent="0.3">
      <c r="A160" s="182" t="s">
        <v>25</v>
      </c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4"/>
      <c r="P160" s="165">
        <v>42540</v>
      </c>
      <c r="Q160" s="108"/>
    </row>
    <row r="161" spans="1:17" x14ac:dyDescent="0.3">
      <c r="A161" s="182" t="s">
        <v>26</v>
      </c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4"/>
      <c r="P161" s="165">
        <v>42600</v>
      </c>
      <c r="Q161" s="108"/>
    </row>
    <row r="162" spans="1:17" x14ac:dyDescent="0.3">
      <c r="A162" s="182" t="s">
        <v>27</v>
      </c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65">
        <v>6600</v>
      </c>
      <c r="Q162" s="108"/>
    </row>
    <row r="163" spans="1:17" ht="18" thickBot="1" x14ac:dyDescent="0.35">
      <c r="A163" s="176" t="s">
        <v>128</v>
      </c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8"/>
      <c r="P163" s="162">
        <f>P159+P160+P161+P162</f>
        <v>691740</v>
      </c>
      <c r="Q163" s="108"/>
    </row>
    <row r="164" spans="1:17" ht="18" thickBot="1" x14ac:dyDescent="0.35">
      <c r="A164" s="179" t="s">
        <v>367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1"/>
      <c r="P164" s="163">
        <v>2550000</v>
      </c>
      <c r="Q164" s="108"/>
    </row>
    <row r="165" spans="1:17" x14ac:dyDescent="0.3">
      <c r="A165" s="179" t="s">
        <v>368</v>
      </c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1"/>
      <c r="P165" s="164">
        <v>5642</v>
      </c>
      <c r="Q165" s="108"/>
    </row>
    <row r="166" spans="1:17" x14ac:dyDescent="0.3">
      <c r="A166" s="179" t="s">
        <v>370</v>
      </c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1"/>
      <c r="P166" s="164">
        <v>18711374</v>
      </c>
      <c r="Q166" s="108"/>
    </row>
    <row r="167" spans="1:17" x14ac:dyDescent="0.3">
      <c r="A167" s="185" t="s">
        <v>129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7"/>
      <c r="P167" s="162">
        <f>P164+P165+P166</f>
        <v>21267016</v>
      </c>
      <c r="Q167" s="108"/>
    </row>
    <row r="168" spans="1:17" ht="18" thickBot="1" x14ac:dyDescent="0.35">
      <c r="A168" s="173" t="s">
        <v>145</v>
      </c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5"/>
      <c r="P168" s="167"/>
      <c r="Q168" s="108"/>
    </row>
    <row r="169" spans="1:17" ht="18.75" customHeight="1" thickBot="1" x14ac:dyDescent="0.35">
      <c r="A169" s="188" t="s">
        <v>371</v>
      </c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66">
        <f>P183+P184+P187+P191+P196</f>
        <v>166009656</v>
      </c>
      <c r="Q169" s="138"/>
    </row>
    <row r="170" spans="1:17" x14ac:dyDescent="0.3">
      <c r="A170" s="176" t="s">
        <v>138</v>
      </c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8"/>
      <c r="P170" s="168"/>
      <c r="Q170" s="108"/>
    </row>
    <row r="171" spans="1:17" x14ac:dyDescent="0.3">
      <c r="A171" s="182" t="s">
        <v>23</v>
      </c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4"/>
      <c r="P171" s="165">
        <v>21996000</v>
      </c>
      <c r="Q171" s="108"/>
    </row>
    <row r="172" spans="1:17" x14ac:dyDescent="0.3">
      <c r="A172" s="182" t="s">
        <v>134</v>
      </c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4"/>
      <c r="P172" s="165">
        <v>34976200</v>
      </c>
      <c r="Q172" s="108"/>
    </row>
    <row r="173" spans="1:17" x14ac:dyDescent="0.3">
      <c r="A173" s="182" t="s">
        <v>408</v>
      </c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4"/>
      <c r="P173" s="165">
        <v>3265866</v>
      </c>
      <c r="Q173" s="108"/>
    </row>
    <row r="174" spans="1:17" x14ac:dyDescent="0.3">
      <c r="A174" s="182" t="s">
        <v>24</v>
      </c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4"/>
      <c r="P174" s="165">
        <v>996000</v>
      </c>
      <c r="Q174" s="108"/>
    </row>
    <row r="175" spans="1:17" x14ac:dyDescent="0.3">
      <c r="A175" s="182" t="s">
        <v>25</v>
      </c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4"/>
      <c r="P175" s="165">
        <v>1559516</v>
      </c>
      <c r="Q175" s="108"/>
    </row>
    <row r="176" spans="1:17" x14ac:dyDescent="0.3">
      <c r="A176" s="182" t="s">
        <v>26</v>
      </c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4"/>
      <c r="P176" s="165">
        <v>1561716</v>
      </c>
      <c r="Q176" s="108"/>
    </row>
    <row r="177" spans="1:17" x14ac:dyDescent="0.3">
      <c r="A177" s="182" t="s">
        <v>27</v>
      </c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4"/>
      <c r="P177" s="165">
        <v>241956</v>
      </c>
      <c r="Q177" s="108"/>
    </row>
    <row r="178" spans="1:17" ht="18" thickBot="1" x14ac:dyDescent="0.35">
      <c r="A178" s="185" t="s">
        <v>128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7"/>
      <c r="P178" s="162">
        <f>P171+P172+P173+P174+P175+P176+P177</f>
        <v>64597254</v>
      </c>
      <c r="Q178" s="108"/>
    </row>
    <row r="179" spans="1:17" ht="18" thickBot="1" x14ac:dyDescent="0.35">
      <c r="A179" s="179" t="s">
        <v>367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1"/>
      <c r="P179" s="163">
        <v>8948052</v>
      </c>
      <c r="Q179" s="108"/>
    </row>
    <row r="180" spans="1:17" x14ac:dyDescent="0.3">
      <c r="A180" s="179" t="s">
        <v>368</v>
      </c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1"/>
      <c r="P180" s="164">
        <v>15771400</v>
      </c>
      <c r="Q180" s="108"/>
    </row>
    <row r="181" spans="1:17" x14ac:dyDescent="0.3">
      <c r="A181" s="179" t="s">
        <v>369</v>
      </c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1"/>
      <c r="P181" s="164">
        <v>17800000</v>
      </c>
      <c r="Q181" s="108"/>
    </row>
    <row r="182" spans="1:17" x14ac:dyDescent="0.3">
      <c r="A182" s="185" t="s">
        <v>129</v>
      </c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7"/>
      <c r="P182" s="162">
        <f>P179+P180+P181</f>
        <v>42519452</v>
      </c>
      <c r="Q182" s="108"/>
    </row>
    <row r="183" spans="1:17" x14ac:dyDescent="0.3">
      <c r="A183" s="173" t="s">
        <v>145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5"/>
      <c r="P183" s="169">
        <f>P178+P182</f>
        <v>107116706</v>
      </c>
      <c r="Q183" s="108"/>
    </row>
    <row r="184" spans="1:17" x14ac:dyDescent="0.3">
      <c r="A184" s="176" t="s">
        <v>139</v>
      </c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8"/>
      <c r="P184" s="162">
        <f>P185+P186</f>
        <v>7184790</v>
      </c>
      <c r="Q184" s="108"/>
    </row>
    <row r="185" spans="1:17" x14ac:dyDescent="0.3">
      <c r="A185" s="179" t="s">
        <v>367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1"/>
      <c r="P185" s="164">
        <v>4429790</v>
      </c>
      <c r="Q185" s="108"/>
    </row>
    <row r="186" spans="1:17" x14ac:dyDescent="0.3">
      <c r="A186" s="179" t="s">
        <v>369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1"/>
      <c r="P186" s="164">
        <v>2755000</v>
      </c>
      <c r="Q186" s="108"/>
    </row>
    <row r="187" spans="1:17" x14ac:dyDescent="0.3">
      <c r="A187" s="176" t="s">
        <v>140</v>
      </c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8"/>
      <c r="P187" s="162">
        <f>P188+P189+P190</f>
        <v>7489676</v>
      </c>
      <c r="Q187" s="108"/>
    </row>
    <row r="188" spans="1:17" x14ac:dyDescent="0.3">
      <c r="A188" s="179" t="s">
        <v>367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1"/>
      <c r="P188" s="164">
        <v>2834019</v>
      </c>
      <c r="Q188" s="108"/>
    </row>
    <row r="189" spans="1:17" x14ac:dyDescent="0.3">
      <c r="A189" s="179" t="s">
        <v>409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1"/>
      <c r="P189" s="164">
        <v>389010</v>
      </c>
      <c r="Q189" s="108"/>
    </row>
    <row r="190" spans="1:17" x14ac:dyDescent="0.3">
      <c r="A190" s="179" t="s">
        <v>369</v>
      </c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1"/>
      <c r="P190" s="164">
        <v>4266647</v>
      </c>
      <c r="Q190" s="108"/>
    </row>
    <row r="191" spans="1:17" x14ac:dyDescent="0.3">
      <c r="A191" s="176" t="s">
        <v>141</v>
      </c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8"/>
      <c r="P191" s="162">
        <f>P192+P193+P194</f>
        <v>43886824</v>
      </c>
      <c r="Q191" s="108"/>
    </row>
    <row r="192" spans="1:17" x14ac:dyDescent="0.3">
      <c r="A192" s="179" t="s">
        <v>367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1"/>
      <c r="P192" s="164">
        <v>3450000</v>
      </c>
      <c r="Q192" s="108"/>
    </row>
    <row r="193" spans="1:31" x14ac:dyDescent="0.3">
      <c r="A193" s="179" t="s">
        <v>409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1"/>
      <c r="P193" s="164">
        <v>950154</v>
      </c>
      <c r="Q193" s="108"/>
    </row>
    <row r="194" spans="1:31" x14ac:dyDescent="0.3">
      <c r="A194" s="179" t="s">
        <v>369</v>
      </c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1"/>
      <c r="P194" s="164">
        <v>39486670</v>
      </c>
      <c r="Q194" s="108"/>
    </row>
    <row r="195" spans="1:31" x14ac:dyDescent="0.3">
      <c r="A195" s="173" t="s">
        <v>129</v>
      </c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5"/>
      <c r="P195" s="169"/>
      <c r="Q195" s="108"/>
    </row>
    <row r="196" spans="1:31" x14ac:dyDescent="0.3">
      <c r="A196" s="176" t="s">
        <v>142</v>
      </c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8"/>
      <c r="P196" s="162">
        <f>P197</f>
        <v>331660</v>
      </c>
      <c r="Q196" s="108"/>
    </row>
    <row r="197" spans="1:31" x14ac:dyDescent="0.3">
      <c r="A197" s="179" t="s">
        <v>372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1"/>
      <c r="P197" s="164">
        <v>331660</v>
      </c>
      <c r="Q197" s="108"/>
    </row>
    <row r="198" spans="1:31" ht="18" thickBot="1" x14ac:dyDescent="0.35">
      <c r="A198" s="173" t="s">
        <v>145</v>
      </c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5"/>
      <c r="P198" s="169"/>
      <c r="Q198" s="108"/>
    </row>
    <row r="199" spans="1:31" ht="18.75" customHeight="1" thickBot="1" x14ac:dyDescent="0.35">
      <c r="A199" s="188" t="s">
        <v>143</v>
      </c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90"/>
      <c r="P199" s="166">
        <f>P206+P209</f>
        <v>55179728</v>
      </c>
      <c r="Q199" s="108"/>
    </row>
    <row r="200" spans="1:31" x14ac:dyDescent="0.3">
      <c r="A200" s="176" t="s">
        <v>144</v>
      </c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8"/>
      <c r="P200" s="170"/>
      <c r="Q200" s="108"/>
    </row>
    <row r="201" spans="1:31" x14ac:dyDescent="0.3">
      <c r="A201" s="182" t="s">
        <v>23</v>
      </c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4"/>
      <c r="P201" s="165">
        <v>1029600</v>
      </c>
      <c r="Q201" s="108"/>
    </row>
    <row r="202" spans="1:31" x14ac:dyDescent="0.3">
      <c r="A202" s="182" t="s">
        <v>134</v>
      </c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4"/>
      <c r="P202" s="165">
        <v>735000</v>
      </c>
      <c r="Q202" s="108"/>
    </row>
    <row r="203" spans="1:31" x14ac:dyDescent="0.3">
      <c r="A203" s="182" t="s">
        <v>25</v>
      </c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4"/>
      <c r="P203" s="165">
        <v>125110</v>
      </c>
      <c r="Q203" s="108"/>
    </row>
    <row r="204" spans="1:31" x14ac:dyDescent="0.3">
      <c r="A204" s="182" t="s">
        <v>26</v>
      </c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4"/>
      <c r="P204" s="165">
        <v>125287</v>
      </c>
      <c r="Q204" s="108"/>
    </row>
    <row r="205" spans="1:31" x14ac:dyDescent="0.3">
      <c r="A205" s="182" t="s">
        <v>27</v>
      </c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4"/>
      <c r="P205" s="165">
        <v>19411</v>
      </c>
      <c r="Q205" s="108"/>
    </row>
    <row r="206" spans="1:31" x14ac:dyDescent="0.3">
      <c r="A206" s="185" t="s">
        <v>128</v>
      </c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7"/>
      <c r="P206" s="162">
        <f>P201+P202+P203+P204+P205</f>
        <v>2034408</v>
      </c>
      <c r="Q206" s="108"/>
    </row>
    <row r="207" spans="1:31" x14ac:dyDescent="0.3">
      <c r="A207" s="179" t="s">
        <v>367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1"/>
      <c r="P207" s="164">
        <v>1200000</v>
      </c>
      <c r="Q207" s="108"/>
    </row>
    <row r="208" spans="1:31" x14ac:dyDescent="0.3">
      <c r="A208" s="179" t="s">
        <v>409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1"/>
      <c r="P208" s="164">
        <v>51945320</v>
      </c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>
        <v>950154</v>
      </c>
    </row>
    <row r="209" spans="1:17" x14ac:dyDescent="0.3">
      <c r="A209" s="173" t="s">
        <v>146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5"/>
      <c r="P209" s="162">
        <f>P207+P208</f>
        <v>53145320</v>
      </c>
      <c r="Q209" s="108"/>
    </row>
    <row r="210" spans="1:17" ht="24.75" customHeight="1" x14ac:dyDescent="0.3">
      <c r="A210" s="173" t="s">
        <v>147</v>
      </c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5"/>
      <c r="P210" s="171">
        <f>P138+P157+P169+P199</f>
        <v>482600000</v>
      </c>
      <c r="Q210" s="133"/>
    </row>
    <row r="212" spans="1:17" x14ac:dyDescent="0.3">
      <c r="P212" s="140"/>
    </row>
  </sheetData>
  <mergeCells count="95">
    <mergeCell ref="Q43:Q57"/>
    <mergeCell ref="Q102:Q104"/>
    <mergeCell ref="Q111:Q135"/>
    <mergeCell ref="Q96:Q100"/>
    <mergeCell ref="Q15:Q16"/>
    <mergeCell ref="Q26:Q35"/>
    <mergeCell ref="Q36:Q42"/>
    <mergeCell ref="P13:Q13"/>
    <mergeCell ref="Q17:Q24"/>
    <mergeCell ref="A7:Q7"/>
    <mergeCell ref="A8:Q8"/>
    <mergeCell ref="A1:S1"/>
    <mergeCell ref="A2:S3"/>
    <mergeCell ref="A4:S4"/>
    <mergeCell ref="A139:O139"/>
    <mergeCell ref="J13:L13"/>
    <mergeCell ref="M13:O13"/>
    <mergeCell ref="C13:C14"/>
    <mergeCell ref="A13:A14"/>
    <mergeCell ref="B13:B14"/>
    <mergeCell ref="D13:F13"/>
    <mergeCell ref="G13:I13"/>
    <mergeCell ref="A137:O137"/>
    <mergeCell ref="A138:O138"/>
    <mergeCell ref="A167:O167"/>
    <mergeCell ref="A168:O168"/>
    <mergeCell ref="A169:O169"/>
    <mergeCell ref="A151:O151"/>
    <mergeCell ref="A152:O152"/>
    <mergeCell ref="A157:O157"/>
    <mergeCell ref="A158:O158"/>
    <mergeCell ref="A153:O153"/>
    <mergeCell ref="A155:O155"/>
    <mergeCell ref="A154:O154"/>
    <mergeCell ref="A156:O156"/>
    <mergeCell ref="A164:O164"/>
    <mergeCell ref="A165:O165"/>
    <mergeCell ref="A166:O166"/>
    <mergeCell ref="A160:O160"/>
    <mergeCell ref="A146:O146"/>
    <mergeCell ref="A148:O148"/>
    <mergeCell ref="A147:O147"/>
    <mergeCell ref="A149:O149"/>
    <mergeCell ref="A150:O150"/>
    <mergeCell ref="A170:O170"/>
    <mergeCell ref="A171:O171"/>
    <mergeCell ref="A175:O175"/>
    <mergeCell ref="A176:O176"/>
    <mergeCell ref="A177:O177"/>
    <mergeCell ref="A172:O172"/>
    <mergeCell ref="A178:O178"/>
    <mergeCell ref="A182:O182"/>
    <mergeCell ref="A189:O189"/>
    <mergeCell ref="A181:O181"/>
    <mergeCell ref="A186:O186"/>
    <mergeCell ref="A161:O161"/>
    <mergeCell ref="A162:O162"/>
    <mergeCell ref="A163:O163"/>
    <mergeCell ref="A140:O140"/>
    <mergeCell ref="A141:O141"/>
    <mergeCell ref="A142:O142"/>
    <mergeCell ref="A145:O145"/>
    <mergeCell ref="A143:O143"/>
    <mergeCell ref="A144:O144"/>
    <mergeCell ref="A159:O159"/>
    <mergeCell ref="A210:O210"/>
    <mergeCell ref="A173:O173"/>
    <mergeCell ref="A174:O174"/>
    <mergeCell ref="A205:O205"/>
    <mergeCell ref="A206:O206"/>
    <mergeCell ref="A207:O207"/>
    <mergeCell ref="A202:O202"/>
    <mergeCell ref="A209:O209"/>
    <mergeCell ref="A199:O199"/>
    <mergeCell ref="A200:O200"/>
    <mergeCell ref="A201:O201"/>
    <mergeCell ref="A203:O203"/>
    <mergeCell ref="A204:O204"/>
    <mergeCell ref="A208:O208"/>
    <mergeCell ref="A179:O179"/>
    <mergeCell ref="A180:O180"/>
    <mergeCell ref="A195:O195"/>
    <mergeCell ref="A196:O196"/>
    <mergeCell ref="A197:O197"/>
    <mergeCell ref="A198:O198"/>
    <mergeCell ref="A183:O183"/>
    <mergeCell ref="A184:O184"/>
    <mergeCell ref="A185:O185"/>
    <mergeCell ref="A187:O187"/>
    <mergeCell ref="A188:O188"/>
    <mergeCell ref="A193:O193"/>
    <mergeCell ref="A194:O194"/>
    <mergeCell ref="A190:O190"/>
    <mergeCell ref="A192:O192"/>
    <mergeCell ref="A191:O191"/>
  </mergeCells>
  <phoneticPr fontId="5" type="noConversion"/>
  <printOptions horizontalCentered="1"/>
  <pageMargins left="0.17" right="0.17" top="0.75" bottom="0.75" header="0.3" footer="0.3"/>
  <pageSetup scale="4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tabSelected="1" workbookViewId="0">
      <selection activeCell="A6" sqref="A6"/>
    </sheetView>
  </sheetViews>
  <sheetFormatPr baseColWidth="10" defaultRowHeight="15" x14ac:dyDescent="0.25"/>
  <cols>
    <col min="1" max="1" width="35.28515625" customWidth="1"/>
    <col min="2" max="2" width="26.42578125" customWidth="1"/>
    <col min="3" max="3" width="14.140625" customWidth="1"/>
    <col min="4" max="4" width="4.140625" customWidth="1"/>
    <col min="5" max="5" width="4.28515625" customWidth="1"/>
    <col min="6" max="6" width="5.28515625" customWidth="1"/>
    <col min="7" max="7" width="4" customWidth="1"/>
    <col min="8" max="8" width="4.42578125" bestFit="1" customWidth="1"/>
    <col min="9" max="9" width="3.7109375" bestFit="1" customWidth="1"/>
    <col min="10" max="11" width="4.85546875" customWidth="1"/>
    <col min="12" max="13" width="4" customWidth="1"/>
    <col min="14" max="14" width="4.140625" bestFit="1" customWidth="1"/>
    <col min="15" max="15" width="4.85546875" customWidth="1"/>
    <col min="16" max="16" width="7.7109375" customWidth="1"/>
    <col min="17" max="17" width="11.28515625" customWidth="1"/>
    <col min="18" max="18" width="11" customWidth="1"/>
    <col min="19" max="19" width="14.5703125" customWidth="1"/>
  </cols>
  <sheetData>
    <row r="2" spans="1:19" ht="33" x14ac:dyDescent="0.45">
      <c r="A2" s="205" t="s">
        <v>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x14ac:dyDescent="0.25">
      <c r="A3" s="206" t="s">
        <v>374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x14ac:dyDescent="0.2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19" ht="20.25" x14ac:dyDescent="0.3">
      <c r="A5" s="207" t="s">
        <v>375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</row>
    <row r="6" spans="1:19" ht="20.25" x14ac:dyDescent="0.3">
      <c r="A6" s="172" t="s">
        <v>410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ht="17.25" x14ac:dyDescent="0.3">
      <c r="A7" s="146" t="s">
        <v>376</v>
      </c>
      <c r="B7" s="147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</row>
    <row r="8" spans="1:19" ht="17.25" x14ac:dyDescent="0.3">
      <c r="A8" s="147" t="s">
        <v>405</v>
      </c>
      <c r="B8" s="147"/>
      <c r="C8" s="147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</row>
    <row r="9" spans="1:19" ht="17.25" x14ac:dyDescent="0.3">
      <c r="A9" s="147" t="s">
        <v>406</v>
      </c>
      <c r="B9" s="147"/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</row>
    <row r="10" spans="1:19" ht="17.25" x14ac:dyDescent="0.3">
      <c r="A10" s="147" t="s">
        <v>377</v>
      </c>
      <c r="B10" s="147"/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7.25" x14ac:dyDescent="0.3">
      <c r="A11" s="149" t="s">
        <v>407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19" ht="17.25" x14ac:dyDescent="0.3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19" s="150" customFormat="1" ht="12.75" customHeight="1" x14ac:dyDescent="0.2">
      <c r="A13" s="194" t="s">
        <v>378</v>
      </c>
      <c r="B13" s="194" t="s">
        <v>379</v>
      </c>
      <c r="C13" s="194" t="s">
        <v>380</v>
      </c>
      <c r="D13" s="194" t="s">
        <v>16</v>
      </c>
      <c r="E13" s="194"/>
      <c r="F13" s="194"/>
      <c r="G13" s="194" t="s">
        <v>17</v>
      </c>
      <c r="H13" s="194"/>
      <c r="I13" s="194"/>
      <c r="J13" s="194" t="s">
        <v>18</v>
      </c>
      <c r="K13" s="194"/>
      <c r="L13" s="194"/>
      <c r="M13" s="194" t="s">
        <v>19</v>
      </c>
      <c r="N13" s="194"/>
      <c r="O13" s="198"/>
      <c r="P13" s="199" t="s">
        <v>20</v>
      </c>
      <c r="Q13" s="194"/>
      <c r="R13" s="194"/>
      <c r="S13" s="144" t="s">
        <v>22</v>
      </c>
    </row>
    <row r="14" spans="1:19" s="150" customFormat="1" ht="45" x14ac:dyDescent="0.2">
      <c r="A14" s="194"/>
      <c r="B14" s="194"/>
      <c r="C14" s="144"/>
      <c r="D14" s="144" t="s">
        <v>1</v>
      </c>
      <c r="E14" s="144" t="s">
        <v>2</v>
      </c>
      <c r="F14" s="144" t="s">
        <v>3</v>
      </c>
      <c r="G14" s="144" t="s">
        <v>4</v>
      </c>
      <c r="H14" s="144" t="s">
        <v>5</v>
      </c>
      <c r="I14" s="144" t="s">
        <v>6</v>
      </c>
      <c r="J14" s="144" t="s">
        <v>7</v>
      </c>
      <c r="K14" s="144" t="s">
        <v>8</v>
      </c>
      <c r="L14" s="144" t="s">
        <v>9</v>
      </c>
      <c r="M14" s="144" t="s">
        <v>10</v>
      </c>
      <c r="N14" s="144" t="s">
        <v>11</v>
      </c>
      <c r="O14" s="46" t="s">
        <v>12</v>
      </c>
      <c r="P14" s="143" t="s">
        <v>21</v>
      </c>
      <c r="Q14" s="194" t="s">
        <v>381</v>
      </c>
      <c r="R14" s="194" t="s">
        <v>382</v>
      </c>
      <c r="S14" s="144"/>
    </row>
    <row r="15" spans="1:19" ht="60" x14ac:dyDescent="0.25">
      <c r="A15" s="152" t="s">
        <v>383</v>
      </c>
      <c r="B15" s="152" t="s">
        <v>384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 t="s">
        <v>385</v>
      </c>
    </row>
    <row r="16" spans="1:19" ht="69" x14ac:dyDescent="0.25">
      <c r="A16" s="153" t="s">
        <v>386</v>
      </c>
      <c r="B16" s="154" t="s">
        <v>387</v>
      </c>
      <c r="C16" s="155" t="s">
        <v>388</v>
      </c>
      <c r="D16" s="156"/>
      <c r="E16" s="156"/>
      <c r="F16" s="156"/>
      <c r="G16" s="156"/>
      <c r="H16" s="99">
        <v>1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</row>
    <row r="17" spans="1:19" ht="51.75" x14ac:dyDescent="0.25">
      <c r="A17" s="153" t="s">
        <v>389</v>
      </c>
      <c r="B17" s="154" t="s">
        <v>390</v>
      </c>
      <c r="C17" s="155" t="s">
        <v>391</v>
      </c>
      <c r="D17" s="99"/>
      <c r="E17" s="99">
        <v>1</v>
      </c>
      <c r="F17" s="99">
        <v>2</v>
      </c>
      <c r="G17" s="99"/>
      <c r="H17" s="99">
        <v>1</v>
      </c>
      <c r="I17" s="99">
        <v>2</v>
      </c>
      <c r="J17" s="99"/>
      <c r="K17" s="99"/>
      <c r="L17" s="99">
        <v>2</v>
      </c>
      <c r="M17" s="99"/>
      <c r="N17" s="99">
        <v>2</v>
      </c>
      <c r="O17" s="99"/>
      <c r="P17" s="156"/>
      <c r="Q17" s="156"/>
      <c r="R17" s="156"/>
      <c r="S17" s="156"/>
    </row>
    <row r="18" spans="1:19" ht="45" x14ac:dyDescent="0.25">
      <c r="A18" s="152" t="s">
        <v>392</v>
      </c>
      <c r="B18" s="152" t="s">
        <v>393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 t="s">
        <v>394</v>
      </c>
    </row>
    <row r="19" spans="1:19" ht="86.25" x14ac:dyDescent="0.3">
      <c r="A19" s="157" t="s">
        <v>395</v>
      </c>
      <c r="B19" s="154" t="s">
        <v>396</v>
      </c>
      <c r="C19" s="158" t="s">
        <v>397</v>
      </c>
      <c r="D19" s="99">
        <v>50</v>
      </c>
      <c r="E19" s="99">
        <v>50</v>
      </c>
      <c r="F19" s="99">
        <v>50</v>
      </c>
      <c r="G19" s="99">
        <v>50</v>
      </c>
      <c r="H19" s="99">
        <v>50</v>
      </c>
      <c r="I19" s="99">
        <v>50</v>
      </c>
      <c r="J19" s="99">
        <v>50</v>
      </c>
      <c r="K19" s="99">
        <v>50</v>
      </c>
      <c r="L19" s="99">
        <v>50</v>
      </c>
      <c r="M19" s="99">
        <v>50</v>
      </c>
      <c r="N19" s="99">
        <v>50</v>
      </c>
      <c r="O19" s="99">
        <v>50</v>
      </c>
      <c r="P19" s="159"/>
      <c r="Q19" s="159"/>
      <c r="R19" s="159"/>
      <c r="S19" s="159"/>
    </row>
    <row r="20" spans="1:19" ht="51.75" x14ac:dyDescent="0.3">
      <c r="A20" s="157" t="s">
        <v>398</v>
      </c>
      <c r="B20" s="154" t="s">
        <v>399</v>
      </c>
      <c r="C20" s="160" t="s">
        <v>400</v>
      </c>
      <c r="D20" s="159"/>
      <c r="E20" s="159"/>
      <c r="F20" s="99">
        <v>3</v>
      </c>
      <c r="G20" s="159"/>
      <c r="H20" s="159"/>
      <c r="I20" s="99">
        <v>2</v>
      </c>
      <c r="J20" s="159"/>
      <c r="K20" s="159"/>
      <c r="L20" s="99">
        <v>2</v>
      </c>
      <c r="M20" s="159"/>
      <c r="N20" s="99">
        <v>3</v>
      </c>
      <c r="O20" s="159"/>
      <c r="P20" s="159"/>
      <c r="Q20" s="159"/>
      <c r="R20" s="159"/>
      <c r="S20" s="159"/>
    </row>
    <row r="21" spans="1:19" ht="40.5" customHeight="1" x14ac:dyDescent="0.25">
      <c r="A21" s="152" t="s">
        <v>401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 t="s">
        <v>394</v>
      </c>
    </row>
    <row r="22" spans="1:19" ht="69" x14ac:dyDescent="0.3">
      <c r="A22" s="107" t="s">
        <v>402</v>
      </c>
      <c r="B22" s="154" t="s">
        <v>403</v>
      </c>
      <c r="C22" s="107" t="s">
        <v>404</v>
      </c>
      <c r="D22" s="159"/>
      <c r="E22" s="159"/>
      <c r="F22" s="99">
        <v>1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</row>
    <row r="23" spans="1:19" ht="33.75" customHeight="1" x14ac:dyDescent="0.25"/>
  </sheetData>
  <mergeCells count="12">
    <mergeCell ref="Q13:Q14"/>
    <mergeCell ref="R13:R14"/>
    <mergeCell ref="A2:S2"/>
    <mergeCell ref="A3:S4"/>
    <mergeCell ref="A5:S5"/>
    <mergeCell ref="A13:A14"/>
    <mergeCell ref="B13:B14"/>
    <mergeCell ref="C13:E13"/>
    <mergeCell ref="F13:H13"/>
    <mergeCell ref="I13:K13"/>
    <mergeCell ref="L13:N13"/>
    <mergeCell ref="O13:P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POA 2023 DGE</vt:lpstr>
      <vt:lpstr>INFOTEP-2023</vt:lpstr>
      <vt:lpstr>'POA 2023 DGE'!Área_de_impresión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rosa_ulloa</dc:creator>
  <cp:lastModifiedBy>Ada Ysabel Valenzuela Guerrero</cp:lastModifiedBy>
  <cp:revision/>
  <cp:lastPrinted>2023-01-23T16:02:21Z</cp:lastPrinted>
  <dcterms:created xsi:type="dcterms:W3CDTF">2013-09-05T16:39:49Z</dcterms:created>
  <dcterms:modified xsi:type="dcterms:W3CDTF">2023-03-13T13:22:33Z</dcterms:modified>
</cp:coreProperties>
</file>